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pioro\Google Drive Streaming\My Drive\Documents SCCA\!Rallies\Son of Sno Drift\2024 Son of Sno Drift\Results\"/>
    </mc:Choice>
  </mc:AlternateContent>
  <xr:revisionPtr revIDLastSave="0" documentId="13_ncr:1_{140AC036-3259-4822-A8A6-30941883D519}" xr6:coauthVersionLast="47" xr6:coauthVersionMax="47" xr10:uidLastSave="{00000000-0000-0000-0000-000000000000}"/>
  <bookViews>
    <workbookView xWindow="2910" yWindow="630" windowWidth="18690" windowHeight="13980" tabRatio="695" firstSheet="1" activeTab="2" xr2:uid="{00000000-000D-0000-FFFF-FFFF00000000}"/>
  </bookViews>
  <sheets>
    <sheet name="Competitor Address List" sheetId="7" r:id="rId1"/>
    <sheet name="Entry List" sheetId="13" r:id="rId2"/>
    <sheet name="SCCA Official Results" sheetId="10" r:id="rId3"/>
    <sheet name="Leg by Leg Scores" sheetId="16" r:id="rId4"/>
    <sheet name="SCCA Waiver Printing Template" sheetId="12" r:id="rId5"/>
  </sheets>
  <definedNames>
    <definedName name="_xlnm._FilterDatabase" localSheetId="2" hidden="1">'SCCA Official Results'!$O$18:$O$21</definedName>
    <definedName name="abssum">#REF!</definedName>
    <definedName name="_xlnm.Print_Area" localSheetId="0">'Competitor Address List'!$A$4:$M$205</definedName>
    <definedName name="_xlnm.Print_Area" localSheetId="1">'Entry List'!$A$1:$I$32</definedName>
    <definedName name="_xlnm.Print_Area" localSheetId="2">'SCCA Official Results'!$A$4:$P$85</definedName>
    <definedName name="_xlnm.Print_Area" localSheetId="4">'SCCA Waiver Printing Template'!$A$14:$H$30</definedName>
    <definedName name="_xlnm.Print_Titles" localSheetId="0">'Competitor Address List'!$4:$5</definedName>
    <definedName name="_xlnm.Print_Titles" localSheetId="1">'Entry List'!$1:$5</definedName>
    <definedName name="_xlnm.Print_Titles" localSheetId="2">'SCCA Official Results'!$23:$25</definedName>
    <definedName name="RallyAddresses01_01_08" localSheetId="0">'Competitor Address List'!$C$5:$M$6</definedName>
  </definedNames>
  <calcPr calcId="191029"/>
</workbook>
</file>

<file path=xl/calcChain.xml><?xml version="1.0" encoding="utf-8"?>
<calcChain xmlns="http://schemas.openxmlformats.org/spreadsheetml/2006/main">
  <c r="P72" i="10" l="1"/>
  <c r="P74" i="10" s="1"/>
  <c r="P76" i="10" s="1"/>
  <c r="P78" i="10" s="1"/>
  <c r="P80" i="10" s="1"/>
  <c r="P82" i="10" s="1"/>
  <c r="P84" i="10" s="1"/>
  <c r="P86" i="10" s="1"/>
  <c r="M67" i="7"/>
  <c r="L67" i="7"/>
  <c r="J67" i="7"/>
  <c r="I67" i="7"/>
  <c r="G67" i="7"/>
  <c r="F67" i="7"/>
  <c r="D67" i="7"/>
  <c r="C67" i="7"/>
  <c r="M66" i="7"/>
  <c r="L66" i="7"/>
  <c r="K66" i="7"/>
  <c r="J66" i="7"/>
  <c r="I66" i="7"/>
  <c r="G66" i="7"/>
  <c r="F66" i="7"/>
  <c r="D66" i="7"/>
  <c r="C66" i="7"/>
  <c r="M65" i="7"/>
  <c r="L65" i="7"/>
  <c r="J65" i="7"/>
  <c r="I65" i="7"/>
  <c r="G65" i="7"/>
  <c r="F65" i="7"/>
  <c r="D65" i="7"/>
  <c r="C65" i="7"/>
  <c r="M64" i="7"/>
  <c r="L64" i="7"/>
  <c r="K64" i="7"/>
  <c r="J64" i="7"/>
  <c r="I64" i="7"/>
  <c r="G64" i="7"/>
  <c r="F64" i="7"/>
  <c r="D64" i="7"/>
  <c r="C64" i="7"/>
  <c r="M63" i="7"/>
  <c r="L63" i="7"/>
  <c r="J63" i="7"/>
  <c r="I63" i="7"/>
  <c r="G63" i="7"/>
  <c r="F63" i="7"/>
  <c r="D63" i="7"/>
  <c r="C63" i="7"/>
  <c r="M62" i="7"/>
  <c r="L62" i="7"/>
  <c r="K62" i="7"/>
  <c r="J62" i="7"/>
  <c r="I62" i="7"/>
  <c r="G62" i="7"/>
  <c r="F62" i="7"/>
  <c r="D62" i="7"/>
  <c r="C62" i="7"/>
  <c r="M61" i="7"/>
  <c r="L61" i="7"/>
  <c r="J61" i="7"/>
  <c r="I61" i="7"/>
  <c r="G61" i="7"/>
  <c r="F61" i="7"/>
  <c r="D61" i="7"/>
  <c r="C61" i="7"/>
  <c r="M60" i="7"/>
  <c r="L60" i="7"/>
  <c r="K60" i="7"/>
  <c r="J60" i="7"/>
  <c r="I60" i="7"/>
  <c r="G60" i="7"/>
  <c r="F60" i="7"/>
  <c r="D60" i="7"/>
  <c r="C60" i="7"/>
  <c r="M59" i="7"/>
  <c r="L59" i="7"/>
  <c r="J59" i="7"/>
  <c r="I59" i="7"/>
  <c r="G59" i="7"/>
  <c r="F59" i="7"/>
  <c r="D59" i="7"/>
  <c r="C59" i="7"/>
  <c r="M58" i="7"/>
  <c r="L58" i="7"/>
  <c r="K58" i="7"/>
  <c r="J58" i="7"/>
  <c r="I58" i="7"/>
  <c r="G58" i="7"/>
  <c r="F58" i="7"/>
  <c r="D58" i="7"/>
  <c r="C58" i="7"/>
  <c r="M57" i="7"/>
  <c r="L57" i="7"/>
  <c r="J57" i="7"/>
  <c r="I57" i="7"/>
  <c r="G57" i="7"/>
  <c r="F57" i="7"/>
  <c r="D57" i="7"/>
  <c r="C57" i="7"/>
  <c r="M56" i="7"/>
  <c r="L56" i="7"/>
  <c r="K56" i="7"/>
  <c r="J56" i="7"/>
  <c r="I56" i="7"/>
  <c r="G56" i="7"/>
  <c r="F56" i="7"/>
  <c r="D56" i="7"/>
  <c r="C56" i="7"/>
  <c r="M95" i="7"/>
  <c r="L95" i="7"/>
  <c r="J95" i="7"/>
  <c r="I95" i="7"/>
  <c r="G95" i="7"/>
  <c r="F95" i="7"/>
  <c r="D95" i="7"/>
  <c r="C95" i="7"/>
  <c r="M94" i="7"/>
  <c r="L94" i="7"/>
  <c r="K94" i="7"/>
  <c r="J94" i="7"/>
  <c r="I94" i="7"/>
  <c r="G94" i="7"/>
  <c r="F94" i="7"/>
  <c r="D94" i="7"/>
  <c r="C94" i="7"/>
  <c r="M93" i="7"/>
  <c r="L93" i="7"/>
  <c r="J93" i="7"/>
  <c r="I93" i="7"/>
  <c r="G93" i="7"/>
  <c r="F93" i="7"/>
  <c r="D93" i="7"/>
  <c r="C93" i="7"/>
  <c r="M92" i="7"/>
  <c r="L92" i="7"/>
  <c r="K92" i="7"/>
  <c r="J92" i="7"/>
  <c r="I92" i="7"/>
  <c r="G92" i="7"/>
  <c r="F92" i="7"/>
  <c r="D92" i="7"/>
  <c r="C92" i="7"/>
  <c r="M91" i="7"/>
  <c r="L91" i="7"/>
  <c r="J91" i="7"/>
  <c r="I91" i="7"/>
  <c r="G91" i="7"/>
  <c r="F91" i="7"/>
  <c r="D91" i="7"/>
  <c r="C91" i="7"/>
  <c r="M90" i="7"/>
  <c r="L90" i="7"/>
  <c r="K90" i="7"/>
  <c r="J90" i="7"/>
  <c r="I90" i="7"/>
  <c r="G90" i="7"/>
  <c r="F90" i="7"/>
  <c r="D90" i="7"/>
  <c r="C90" i="7"/>
  <c r="M89" i="7"/>
  <c r="L89" i="7"/>
  <c r="J89" i="7"/>
  <c r="I89" i="7"/>
  <c r="G89" i="7"/>
  <c r="F89" i="7"/>
  <c r="D89" i="7"/>
  <c r="C89" i="7"/>
  <c r="M88" i="7"/>
  <c r="L88" i="7"/>
  <c r="K88" i="7"/>
  <c r="J88" i="7"/>
  <c r="I88" i="7"/>
  <c r="G88" i="7"/>
  <c r="F88" i="7"/>
  <c r="D88" i="7"/>
  <c r="C88" i="7"/>
  <c r="M87" i="7"/>
  <c r="L87" i="7"/>
  <c r="J87" i="7"/>
  <c r="I87" i="7"/>
  <c r="G87" i="7"/>
  <c r="F87" i="7"/>
  <c r="D87" i="7"/>
  <c r="C87" i="7"/>
  <c r="M86" i="7"/>
  <c r="L86" i="7"/>
  <c r="K86" i="7"/>
  <c r="J86" i="7"/>
  <c r="I86" i="7"/>
  <c r="G86" i="7"/>
  <c r="F86" i="7"/>
  <c r="D86" i="7"/>
  <c r="C86" i="7"/>
  <c r="M85" i="7"/>
  <c r="L85" i="7"/>
  <c r="J85" i="7"/>
  <c r="I85" i="7"/>
  <c r="G85" i="7"/>
  <c r="F85" i="7"/>
  <c r="D85" i="7"/>
  <c r="C85" i="7"/>
  <c r="M84" i="7"/>
  <c r="L84" i="7"/>
  <c r="K84" i="7"/>
  <c r="J84" i="7"/>
  <c r="I84" i="7"/>
  <c r="G84" i="7"/>
  <c r="F84" i="7"/>
  <c r="D84" i="7"/>
  <c r="C84" i="7"/>
  <c r="M83" i="7"/>
  <c r="L83" i="7"/>
  <c r="J83" i="7"/>
  <c r="I83" i="7"/>
  <c r="G83" i="7"/>
  <c r="F83" i="7"/>
  <c r="D83" i="7"/>
  <c r="C83" i="7"/>
  <c r="M82" i="7"/>
  <c r="L82" i="7"/>
  <c r="K82" i="7"/>
  <c r="J82" i="7"/>
  <c r="I82" i="7"/>
  <c r="G82" i="7"/>
  <c r="F82" i="7"/>
  <c r="D82" i="7"/>
  <c r="C82" i="7"/>
  <c r="M81" i="7"/>
  <c r="L81" i="7"/>
  <c r="J81" i="7"/>
  <c r="I81" i="7"/>
  <c r="G81" i="7"/>
  <c r="F81" i="7"/>
  <c r="D81" i="7"/>
  <c r="C81" i="7"/>
  <c r="M80" i="7"/>
  <c r="L80" i="7"/>
  <c r="K80" i="7"/>
  <c r="J80" i="7"/>
  <c r="I80" i="7"/>
  <c r="G80" i="7"/>
  <c r="F80" i="7"/>
  <c r="D80" i="7"/>
  <c r="C80" i="7"/>
  <c r="M79" i="7"/>
  <c r="L79" i="7"/>
  <c r="J79" i="7"/>
  <c r="I79" i="7"/>
  <c r="G79" i="7"/>
  <c r="F79" i="7"/>
  <c r="D79" i="7"/>
  <c r="C79" i="7"/>
  <c r="M78" i="7"/>
  <c r="L78" i="7"/>
  <c r="K78" i="7"/>
  <c r="J78" i="7"/>
  <c r="I78" i="7"/>
  <c r="G78" i="7"/>
  <c r="F78" i="7"/>
  <c r="D78" i="7"/>
  <c r="C78" i="7"/>
  <c r="M77" i="7"/>
  <c r="L77" i="7"/>
  <c r="J77" i="7"/>
  <c r="I77" i="7"/>
  <c r="G77" i="7"/>
  <c r="F77" i="7"/>
  <c r="D77" i="7"/>
  <c r="C77" i="7"/>
  <c r="M76" i="7"/>
  <c r="L76" i="7"/>
  <c r="K76" i="7"/>
  <c r="J76" i="7"/>
  <c r="I76" i="7"/>
  <c r="G76" i="7"/>
  <c r="F76" i="7"/>
  <c r="D76" i="7"/>
  <c r="C76" i="7"/>
  <c r="M75" i="7"/>
  <c r="L75" i="7"/>
  <c r="J75" i="7"/>
  <c r="I75" i="7"/>
  <c r="G75" i="7"/>
  <c r="F75" i="7"/>
  <c r="D75" i="7"/>
  <c r="C75" i="7"/>
  <c r="M74" i="7"/>
  <c r="L74" i="7"/>
  <c r="K74" i="7"/>
  <c r="J74" i="7"/>
  <c r="I74" i="7"/>
  <c r="G74" i="7"/>
  <c r="F74" i="7"/>
  <c r="D74" i="7"/>
  <c r="C74" i="7"/>
  <c r="M73" i="7"/>
  <c r="L73" i="7"/>
  <c r="J73" i="7"/>
  <c r="I73" i="7"/>
  <c r="G73" i="7"/>
  <c r="F73" i="7"/>
  <c r="D73" i="7"/>
  <c r="C73" i="7"/>
  <c r="M72" i="7"/>
  <c r="L72" i="7"/>
  <c r="K72" i="7"/>
  <c r="J72" i="7"/>
  <c r="I72" i="7"/>
  <c r="G72" i="7"/>
  <c r="F72" i="7"/>
  <c r="D72" i="7"/>
  <c r="C72" i="7"/>
  <c r="M71" i="7"/>
  <c r="L71" i="7"/>
  <c r="J71" i="7"/>
  <c r="I71" i="7"/>
  <c r="G71" i="7"/>
  <c r="F71" i="7"/>
  <c r="D71" i="7"/>
  <c r="C71" i="7"/>
  <c r="M70" i="7"/>
  <c r="L70" i="7"/>
  <c r="K70" i="7"/>
  <c r="J70" i="7"/>
  <c r="I70" i="7"/>
  <c r="G70" i="7"/>
  <c r="F70" i="7"/>
  <c r="D70" i="7"/>
  <c r="C70" i="7"/>
  <c r="M69" i="7"/>
  <c r="L69" i="7"/>
  <c r="J69" i="7"/>
  <c r="I69" i="7"/>
  <c r="G69" i="7"/>
  <c r="F69" i="7"/>
  <c r="D69" i="7"/>
  <c r="C69" i="7"/>
  <c r="M68" i="7"/>
  <c r="L68" i="7"/>
  <c r="K68" i="7"/>
  <c r="J68" i="7"/>
  <c r="I68" i="7"/>
  <c r="G68" i="7"/>
  <c r="F68" i="7"/>
  <c r="D68" i="7"/>
  <c r="C68" i="7"/>
  <c r="P88" i="10" l="1"/>
  <c r="P90" i="10" s="1"/>
  <c r="P92" i="10" s="1"/>
  <c r="P94" i="10" s="1"/>
  <c r="P96" i="10" s="1"/>
  <c r="P98" i="10" s="1"/>
  <c r="P100" i="10" s="1"/>
  <c r="P102" i="10" s="1"/>
  <c r="P104" i="10" s="1"/>
  <c r="P106" i="10" s="1"/>
  <c r="P108" i="10" s="1"/>
  <c r="P110" i="10" s="1"/>
  <c r="P112" i="10" s="1"/>
  <c r="P114" i="10" s="1"/>
  <c r="P116" i="10" s="1"/>
  <c r="P118" i="10" s="1"/>
  <c r="P120" i="10" s="1"/>
  <c r="P122" i="10" s="1"/>
  <c r="P124" i="10" s="1"/>
  <c r="P126" i="10" s="1"/>
  <c r="P128" i="10" s="1"/>
  <c r="P130" i="10" s="1"/>
  <c r="P132" i="10" s="1"/>
  <c r="P134" i="10" s="1"/>
  <c r="P136" i="10" s="1"/>
  <c r="P138" i="10" s="1"/>
  <c r="P140" i="10" s="1"/>
  <c r="P142" i="10" s="1"/>
  <c r="P144" i="10" s="1"/>
  <c r="P146" i="10" s="1"/>
  <c r="P148" i="10" s="1"/>
  <c r="P150" i="10" s="1"/>
  <c r="P152" i="10" s="1"/>
  <c r="P154" i="10" s="1"/>
  <c r="P156" i="10" s="1"/>
  <c r="P158" i="10" s="1"/>
  <c r="P160" i="10" s="1"/>
  <c r="P162" i="10" s="1"/>
  <c r="P164" i="10" s="1"/>
  <c r="P166" i="10" s="1"/>
  <c r="P168" i="10" s="1"/>
  <c r="P170" i="10" s="1"/>
  <c r="P172" i="10" s="1"/>
  <c r="P174" i="10" s="1"/>
  <c r="P176" i="10" s="1"/>
  <c r="P178" i="10" s="1"/>
  <c r="P180" i="10" s="1"/>
  <c r="P182" i="10" s="1"/>
  <c r="P184" i="10" s="1"/>
  <c r="P186" i="10" s="1"/>
  <c r="P188" i="10" s="1"/>
  <c r="P190" i="10" s="1"/>
  <c r="P192" i="10" s="1"/>
  <c r="P194" i="10" s="1"/>
  <c r="P196" i="10" s="1"/>
  <c r="P198" i="10" s="1"/>
  <c r="P200" i="10" s="1"/>
  <c r="P202" i="10" s="1"/>
  <c r="P204" i="10" s="1"/>
  <c r="P206" i="10" s="1"/>
  <c r="P208" i="10" s="1"/>
  <c r="P210" i="10" s="1"/>
  <c r="P212" i="10" s="1"/>
  <c r="P214" i="10" s="1"/>
  <c r="P216" i="10" s="1"/>
  <c r="P218" i="10" s="1"/>
  <c r="P220" i="10" s="1"/>
  <c r="P222" i="10" s="1"/>
  <c r="P224" i="10" s="1"/>
  <c r="X224" i="10"/>
  <c r="X222" i="10"/>
  <c r="X220" i="10"/>
  <c r="X218" i="10"/>
  <c r="X216" i="10"/>
  <c r="X214" i="10"/>
  <c r="X212" i="10"/>
  <c r="X210" i="10"/>
  <c r="X208" i="10"/>
  <c r="X206" i="10"/>
  <c r="X204" i="10"/>
  <c r="X202" i="10"/>
  <c r="X200" i="10"/>
  <c r="X198" i="10"/>
  <c r="X196" i="10"/>
  <c r="X194" i="10"/>
  <c r="X192" i="10"/>
  <c r="X190" i="10"/>
  <c r="X188" i="10"/>
  <c r="X186" i="10"/>
  <c r="X184" i="10"/>
  <c r="X182" i="10"/>
  <c r="X180" i="10"/>
  <c r="X178" i="10"/>
  <c r="X176" i="10"/>
  <c r="X174" i="10"/>
  <c r="X172" i="10"/>
  <c r="X170" i="10"/>
  <c r="X168" i="10"/>
  <c r="X166" i="10"/>
  <c r="X164" i="10"/>
  <c r="X162" i="10"/>
  <c r="X160" i="10"/>
  <c r="X158" i="10"/>
  <c r="X156" i="10"/>
  <c r="X154" i="10"/>
  <c r="X152" i="10"/>
  <c r="X150" i="10"/>
  <c r="X148" i="10"/>
  <c r="X146" i="10"/>
  <c r="X144" i="10"/>
  <c r="X142" i="10"/>
  <c r="X140" i="10"/>
  <c r="X138" i="10"/>
  <c r="X136" i="10"/>
  <c r="X134" i="10"/>
  <c r="X132" i="10"/>
  <c r="X130" i="10"/>
  <c r="X128"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AD48" i="10" s="1"/>
  <c r="X46" i="10"/>
  <c r="AD46" i="10" s="1"/>
  <c r="X44" i="10"/>
  <c r="X42" i="10"/>
  <c r="X40" i="10"/>
  <c r="AD40" i="10" s="1"/>
  <c r="X38" i="10"/>
  <c r="AD38" i="10" s="1"/>
  <c r="X36" i="10"/>
  <c r="AD36" i="10" s="1"/>
  <c r="X34" i="10"/>
  <c r="AD34" i="10" s="1"/>
  <c r="X32" i="10"/>
  <c r="AD32" i="10" s="1"/>
  <c r="X30" i="10"/>
  <c r="AD30" i="10" s="1"/>
  <c r="X28" i="10"/>
  <c r="AD28" i="10" s="1"/>
  <c r="X26" i="10"/>
  <c r="AD26" i="10" s="1"/>
  <c r="W205"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W178" i="7"/>
  <c r="W177" i="7"/>
  <c r="W176" i="7"/>
  <c r="W175" i="7"/>
  <c r="W174" i="7"/>
  <c r="W173" i="7"/>
  <c r="W172" i="7"/>
  <c r="W171" i="7"/>
  <c r="W170" i="7"/>
  <c r="W169" i="7"/>
  <c r="W168" i="7"/>
  <c r="W167" i="7"/>
  <c r="W166" i="7"/>
  <c r="W165" i="7"/>
  <c r="W164" i="7"/>
  <c r="W163" i="7"/>
  <c r="W162" i="7"/>
  <c r="W161" i="7"/>
  <c r="W160" i="7"/>
  <c r="W159" i="7"/>
  <c r="W158" i="7"/>
  <c r="W157" i="7"/>
  <c r="W156" i="7"/>
  <c r="W155" i="7"/>
  <c r="W154" i="7"/>
  <c r="W153" i="7"/>
  <c r="W152" i="7"/>
  <c r="W151" i="7"/>
  <c r="W150" i="7"/>
  <c r="W149" i="7"/>
  <c r="W148" i="7"/>
  <c r="W147" i="7"/>
  <c r="W146" i="7"/>
  <c r="W145" i="7"/>
  <c r="W144" i="7"/>
  <c r="W143" i="7"/>
  <c r="W142" i="7"/>
  <c r="W141" i="7"/>
  <c r="W140" i="7"/>
  <c r="W139" i="7"/>
  <c r="W138" i="7"/>
  <c r="W137" i="7"/>
  <c r="W136"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6" i="7"/>
  <c r="C60" i="13"/>
  <c r="D59" i="13"/>
  <c r="C59" i="13"/>
  <c r="D58" i="13"/>
  <c r="C58" i="13"/>
  <c r="E57" i="13"/>
  <c r="D57" i="13"/>
  <c r="C57" i="13"/>
  <c r="E56" i="13"/>
  <c r="C56" i="13"/>
  <c r="D55" i="13"/>
  <c r="F54" i="13"/>
  <c r="E54" i="13"/>
  <c r="D54" i="13"/>
  <c r="G53" i="13"/>
  <c r="F53" i="13"/>
  <c r="E53" i="13"/>
  <c r="G52" i="13"/>
  <c r="F52" i="13"/>
  <c r="E52" i="13"/>
  <c r="H51" i="13"/>
  <c r="G51" i="13"/>
  <c r="F51" i="13"/>
  <c r="G50" i="13"/>
  <c r="F50" i="13"/>
  <c r="H49" i="13"/>
  <c r="G49" i="13"/>
  <c r="H48" i="13"/>
  <c r="G48" i="13"/>
  <c r="I47" i="13"/>
  <c r="H47" i="13"/>
  <c r="H46" i="13"/>
  <c r="I45" i="13"/>
  <c r="E43" i="13"/>
  <c r="E42" i="13"/>
  <c r="C42" i="13"/>
  <c r="D41" i="13"/>
  <c r="G39" i="13"/>
  <c r="E39" i="13"/>
  <c r="D39" i="13"/>
  <c r="G38" i="13"/>
  <c r="E38" i="13"/>
  <c r="H37" i="13"/>
  <c r="E37" i="13"/>
  <c r="H36" i="13"/>
  <c r="F36" i="13"/>
  <c r="E36" i="13"/>
  <c r="G35" i="13"/>
  <c r="F35" i="13"/>
  <c r="G34" i="13"/>
  <c r="F34" i="13"/>
  <c r="H33" i="13"/>
  <c r="G33" i="13"/>
  <c r="H32" i="13"/>
  <c r="G32" i="13"/>
  <c r="I31" i="13"/>
  <c r="H31" i="13"/>
  <c r="H30" i="13"/>
  <c r="I29" i="13"/>
  <c r="C27" i="13"/>
  <c r="C26" i="13"/>
  <c r="D25" i="13"/>
  <c r="E23" i="13"/>
  <c r="F41" i="13"/>
  <c r="F40" i="13"/>
  <c r="I35" i="13"/>
  <c r="C34" i="13"/>
  <c r="D33" i="13"/>
  <c r="E31" i="13"/>
  <c r="F29" i="13"/>
  <c r="F28" i="13"/>
  <c r="G27" i="13"/>
  <c r="G26" i="13"/>
  <c r="H25" i="13"/>
  <c r="H24" i="13"/>
  <c r="I23" i="13"/>
  <c r="C22" i="13"/>
  <c r="D20" i="13"/>
  <c r="E19" i="13"/>
  <c r="E18" i="13"/>
  <c r="D15" i="13"/>
  <c r="D14" i="13"/>
  <c r="E13" i="13"/>
  <c r="E12" i="13"/>
  <c r="G9" i="13"/>
  <c r="T224" i="10"/>
  <c r="Z224" i="10" s="1"/>
  <c r="T222" i="10"/>
  <c r="Z222" i="10" s="1"/>
  <c r="T220" i="10"/>
  <c r="Z220" i="10" s="1"/>
  <c r="T218" i="10"/>
  <c r="Z218" i="10" s="1"/>
  <c r="T216" i="10"/>
  <c r="Z216" i="10" s="1"/>
  <c r="T214" i="10"/>
  <c r="Z214" i="10" s="1"/>
  <c r="T212" i="10"/>
  <c r="Z212" i="10" s="1"/>
  <c r="T210" i="10"/>
  <c r="Z210" i="10" s="1"/>
  <c r="T208" i="10"/>
  <c r="Z208" i="10" s="1"/>
  <c r="T206" i="10"/>
  <c r="Z206" i="10" s="1"/>
  <c r="T204" i="10"/>
  <c r="Z204" i="10" s="1"/>
  <c r="T202" i="10"/>
  <c r="Z202" i="10" s="1"/>
  <c r="T200" i="10"/>
  <c r="Z200" i="10" s="1"/>
  <c r="T198" i="10"/>
  <c r="Z198" i="10" s="1"/>
  <c r="T196" i="10"/>
  <c r="Z196" i="10" s="1"/>
  <c r="T194" i="10"/>
  <c r="Z194" i="10" s="1"/>
  <c r="T192" i="10"/>
  <c r="Z192" i="10" s="1"/>
  <c r="T190" i="10"/>
  <c r="Z190" i="10" s="1"/>
  <c r="T188" i="10"/>
  <c r="Z188" i="10" s="1"/>
  <c r="T186" i="10"/>
  <c r="Z186" i="10" s="1"/>
  <c r="T184" i="10"/>
  <c r="Z184" i="10" s="1"/>
  <c r="T182" i="10"/>
  <c r="Z182" i="10" s="1"/>
  <c r="T180" i="10"/>
  <c r="Z180" i="10" s="1"/>
  <c r="T178" i="10"/>
  <c r="Z178" i="10" s="1"/>
  <c r="T176" i="10"/>
  <c r="Z176" i="10" s="1"/>
  <c r="T174" i="10"/>
  <c r="Z174" i="10" s="1"/>
  <c r="T172" i="10"/>
  <c r="Z172" i="10" s="1"/>
  <c r="T170" i="10"/>
  <c r="Z170" i="10" s="1"/>
  <c r="T168" i="10"/>
  <c r="Z168" i="10" s="1"/>
  <c r="T166" i="10"/>
  <c r="Z166" i="10" s="1"/>
  <c r="T164" i="10"/>
  <c r="Z164" i="10" s="1"/>
  <c r="T162" i="10"/>
  <c r="Z162" i="10" s="1"/>
  <c r="T160" i="10"/>
  <c r="Z160" i="10" s="1"/>
  <c r="T158" i="10"/>
  <c r="Z158" i="10" s="1"/>
  <c r="T156" i="10"/>
  <c r="Z156" i="10" s="1"/>
  <c r="T154" i="10"/>
  <c r="Z154" i="10" s="1"/>
  <c r="T152" i="10"/>
  <c r="Z152" i="10" s="1"/>
  <c r="T150" i="10"/>
  <c r="Z150" i="10" s="1"/>
  <c r="T148" i="10"/>
  <c r="Z148" i="10" s="1"/>
  <c r="T146" i="10"/>
  <c r="Z146" i="10" s="1"/>
  <c r="T144" i="10"/>
  <c r="Z144" i="10" s="1"/>
  <c r="T142" i="10"/>
  <c r="Z142" i="10" s="1"/>
  <c r="T140" i="10"/>
  <c r="Z140" i="10" s="1"/>
  <c r="T138" i="10"/>
  <c r="Z138" i="10" s="1"/>
  <c r="T136" i="10"/>
  <c r="Z136" i="10" s="1"/>
  <c r="T134" i="10"/>
  <c r="Z134" i="10" s="1"/>
  <c r="T132" i="10"/>
  <c r="Z132" i="10" s="1"/>
  <c r="T130" i="10"/>
  <c r="Z130" i="10" s="1"/>
  <c r="T128" i="10"/>
  <c r="Z128" i="10" s="1"/>
  <c r="T126" i="10"/>
  <c r="Z126" i="10" s="1"/>
  <c r="T124" i="10"/>
  <c r="Z124" i="10" s="1"/>
  <c r="T122" i="10"/>
  <c r="Z122" i="10" s="1"/>
  <c r="T120" i="10"/>
  <c r="Z120" i="10" s="1"/>
  <c r="T118" i="10"/>
  <c r="Z118" i="10" s="1"/>
  <c r="T116" i="10"/>
  <c r="Z116" i="10" s="1"/>
  <c r="T114" i="10"/>
  <c r="Z114" i="10" s="1"/>
  <c r="AF114" i="10" s="1"/>
  <c r="T112" i="10"/>
  <c r="Z112" i="10" s="1"/>
  <c r="T110" i="10"/>
  <c r="Z110" i="10" s="1"/>
  <c r="T108" i="10"/>
  <c r="Z108" i="10" s="1"/>
  <c r="T106" i="10"/>
  <c r="Z106" i="10" s="1"/>
  <c r="T104" i="10"/>
  <c r="Z104" i="10" s="1"/>
  <c r="T102" i="10"/>
  <c r="Z102" i="10" s="1"/>
  <c r="T100" i="10"/>
  <c r="Z100" i="10" s="1"/>
  <c r="T98" i="10"/>
  <c r="Z98" i="10" s="1"/>
  <c r="AF98" i="10" s="1"/>
  <c r="T96" i="10"/>
  <c r="Z96" i="10" s="1"/>
  <c r="T94" i="10"/>
  <c r="Z94" i="10" s="1"/>
  <c r="T92" i="10"/>
  <c r="Z92" i="10" s="1"/>
  <c r="T90" i="10"/>
  <c r="Z90" i="10" s="1"/>
  <c r="T88" i="10"/>
  <c r="Z88" i="10" s="1"/>
  <c r="T86" i="10"/>
  <c r="Z86" i="10" s="1"/>
  <c r="T84" i="10"/>
  <c r="Z84" i="10" s="1"/>
  <c r="T82" i="10"/>
  <c r="Z82" i="10" s="1"/>
  <c r="T80" i="10"/>
  <c r="Z80" i="10" s="1"/>
  <c r="T78" i="10"/>
  <c r="Z78" i="10" s="1"/>
  <c r="T76" i="10"/>
  <c r="Z76" i="10" s="1"/>
  <c r="T74" i="10"/>
  <c r="Z74" i="10" s="1"/>
  <c r="T72" i="10"/>
  <c r="Z72" i="10" s="1"/>
  <c r="T70" i="10"/>
  <c r="Z70" i="10" s="1"/>
  <c r="T68" i="10"/>
  <c r="Z68" i="10" s="1"/>
  <c r="T66" i="10"/>
  <c r="Z66" i="10" s="1"/>
  <c r="T64" i="10"/>
  <c r="Z64" i="10" s="1"/>
  <c r="T62" i="10"/>
  <c r="Z62" i="10" s="1"/>
  <c r="T60" i="10"/>
  <c r="Z60" i="10" s="1"/>
  <c r="T58" i="10"/>
  <c r="Z58" i="10" s="1"/>
  <c r="T56" i="10"/>
  <c r="Z56" i="10" s="1"/>
  <c r="T54" i="10"/>
  <c r="Z54" i="10" s="1"/>
  <c r="T52" i="10"/>
  <c r="Z52" i="10" s="1"/>
  <c r="T50" i="10"/>
  <c r="Z50" i="10" s="1"/>
  <c r="T48" i="10"/>
  <c r="Z48" i="10" s="1"/>
  <c r="T46" i="10"/>
  <c r="Z46" i="10" s="1"/>
  <c r="T44" i="10"/>
  <c r="Z44" i="10" s="1"/>
  <c r="T42" i="10"/>
  <c r="Z42" i="10" s="1"/>
  <c r="T40" i="10"/>
  <c r="Z40" i="10" s="1"/>
  <c r="T38" i="10"/>
  <c r="Z38" i="10" s="1"/>
  <c r="T36" i="10"/>
  <c r="Z36" i="10" s="1"/>
  <c r="T34" i="10"/>
  <c r="T32" i="10"/>
  <c r="T30" i="10"/>
  <c r="Z30" i="10" s="1"/>
  <c r="T28" i="10"/>
  <c r="Z28" i="10" s="1"/>
  <c r="T26" i="10"/>
  <c r="Z26" i="10" s="1"/>
  <c r="D18" i="13"/>
  <c r="C18" i="13"/>
  <c r="F17" i="13"/>
  <c r="E17" i="13"/>
  <c r="D17" i="13"/>
  <c r="F16" i="13"/>
  <c r="D16" i="13"/>
  <c r="G15" i="13"/>
  <c r="E15" i="13"/>
  <c r="F14" i="13"/>
  <c r="E14" i="13"/>
  <c r="C14" i="13"/>
  <c r="F13" i="13"/>
  <c r="D13" i="13"/>
  <c r="G12" i="13"/>
  <c r="F12" i="13"/>
  <c r="D12" i="13"/>
  <c r="C12" i="13"/>
  <c r="H11" i="13"/>
  <c r="G11" i="13"/>
  <c r="F11" i="13"/>
  <c r="E11" i="13"/>
  <c r="D11" i="13"/>
  <c r="G10" i="13"/>
  <c r="C10" i="13"/>
  <c r="I9" i="13"/>
  <c r="H9" i="13"/>
  <c r="H42" i="13"/>
  <c r="I41" i="13"/>
  <c r="C39" i="13"/>
  <c r="F37" i="13"/>
  <c r="C37" i="13"/>
  <c r="D36" i="13"/>
  <c r="C36" i="13"/>
  <c r="D35" i="13"/>
  <c r="D34" i="13"/>
  <c r="F33" i="13"/>
  <c r="E33" i="13"/>
  <c r="F32" i="13"/>
  <c r="E32" i="13"/>
  <c r="F31" i="13"/>
  <c r="G30" i="13"/>
  <c r="F30" i="13"/>
  <c r="H29" i="13"/>
  <c r="G29" i="13"/>
  <c r="H28" i="13"/>
  <c r="G28" i="13"/>
  <c r="I27" i="13"/>
  <c r="H27" i="13"/>
  <c r="H26" i="13"/>
  <c r="I25" i="13"/>
  <c r="C23" i="13"/>
  <c r="F21" i="13"/>
  <c r="E21" i="13"/>
  <c r="C21" i="13"/>
  <c r="F20" i="13"/>
  <c r="E20" i="13"/>
  <c r="C20" i="13"/>
  <c r="D19" i="13"/>
  <c r="E10" i="13"/>
  <c r="D10" i="13"/>
  <c r="F9" i="13"/>
  <c r="E9" i="13"/>
  <c r="D9" i="13"/>
  <c r="M205" i="7"/>
  <c r="L205" i="7"/>
  <c r="J205" i="7"/>
  <c r="H208" i="13" s="1"/>
  <c r="I205" i="7"/>
  <c r="G208" i="13" s="1"/>
  <c r="G205" i="7"/>
  <c r="F208" i="13" s="1"/>
  <c r="F205" i="7"/>
  <c r="E208" i="13" s="1"/>
  <c r="D205" i="7"/>
  <c r="D208" i="13" s="1"/>
  <c r="C205" i="7"/>
  <c r="C208" i="13" s="1"/>
  <c r="M204" i="7"/>
  <c r="L204" i="7"/>
  <c r="K204" i="7"/>
  <c r="I207" i="13" s="1"/>
  <c r="J204" i="7"/>
  <c r="H207" i="13" s="1"/>
  <c r="I204" i="7"/>
  <c r="G204" i="7"/>
  <c r="F207" i="13" s="1"/>
  <c r="F204" i="7"/>
  <c r="D204" i="7"/>
  <c r="D207" i="13" s="1"/>
  <c r="C204" i="7"/>
  <c r="C207" i="13" s="1"/>
  <c r="M203" i="7"/>
  <c r="L203" i="7"/>
  <c r="J203" i="7"/>
  <c r="H206" i="13" s="1"/>
  <c r="I203" i="7"/>
  <c r="G203" i="7"/>
  <c r="F203" i="7"/>
  <c r="E206" i="13" s="1"/>
  <c r="D203" i="7"/>
  <c r="D206" i="13" s="1"/>
  <c r="C203" i="7"/>
  <c r="C206" i="13" s="1"/>
  <c r="M202" i="7"/>
  <c r="L202" i="7"/>
  <c r="K202" i="7"/>
  <c r="I205" i="13" s="1"/>
  <c r="J202" i="7"/>
  <c r="I202" i="7"/>
  <c r="G205" i="13" s="1"/>
  <c r="G202" i="7"/>
  <c r="F205" i="13" s="1"/>
  <c r="F202" i="7"/>
  <c r="E205" i="13" s="1"/>
  <c r="D202" i="7"/>
  <c r="D205" i="13" s="1"/>
  <c r="C202" i="7"/>
  <c r="M201" i="7"/>
  <c r="L201" i="7"/>
  <c r="J201" i="7"/>
  <c r="I201" i="7"/>
  <c r="G201" i="7"/>
  <c r="F204" i="13" s="1"/>
  <c r="F201" i="7"/>
  <c r="E204" i="13" s="1"/>
  <c r="D201" i="7"/>
  <c r="D204" i="13" s="1"/>
  <c r="C201" i="7"/>
  <c r="C204" i="13" s="1"/>
  <c r="M200" i="7"/>
  <c r="L200" i="7"/>
  <c r="K200" i="7"/>
  <c r="J200" i="7"/>
  <c r="H203" i="13" s="1"/>
  <c r="I200" i="7"/>
  <c r="G203" i="13" s="1"/>
  <c r="G200" i="7"/>
  <c r="F203" i="13" s="1"/>
  <c r="F200" i="7"/>
  <c r="E203" i="13" s="1"/>
  <c r="D200" i="7"/>
  <c r="C200" i="7"/>
  <c r="C203" i="13" s="1"/>
  <c r="M199" i="7"/>
  <c r="L199" i="7"/>
  <c r="J199" i="7"/>
  <c r="I199" i="7"/>
  <c r="G202" i="13" s="1"/>
  <c r="G199" i="7"/>
  <c r="F202" i="13" s="1"/>
  <c r="F199" i="7"/>
  <c r="E202" i="13" s="1"/>
  <c r="D199" i="7"/>
  <c r="C199" i="7"/>
  <c r="M198" i="7"/>
  <c r="L198" i="7"/>
  <c r="K198" i="7"/>
  <c r="J198" i="7"/>
  <c r="H201" i="13" s="1"/>
  <c r="I198" i="7"/>
  <c r="G201" i="13" s="1"/>
  <c r="G198" i="7"/>
  <c r="F201" i="13" s="1"/>
  <c r="F198" i="7"/>
  <c r="E201" i="13" s="1"/>
  <c r="D198" i="7"/>
  <c r="D201" i="13" s="1"/>
  <c r="C198" i="7"/>
  <c r="C201" i="13" s="1"/>
  <c r="M197" i="7"/>
  <c r="L197" i="7"/>
  <c r="J197" i="7"/>
  <c r="H200" i="13" s="1"/>
  <c r="I197" i="7"/>
  <c r="G200" i="13" s="1"/>
  <c r="G197" i="7"/>
  <c r="F200" i="13" s="1"/>
  <c r="F197" i="7"/>
  <c r="D197" i="7"/>
  <c r="D200" i="13" s="1"/>
  <c r="C197" i="7"/>
  <c r="C200" i="13" s="1"/>
  <c r="M196" i="7"/>
  <c r="L196" i="7"/>
  <c r="K196" i="7"/>
  <c r="I199" i="13" s="1"/>
  <c r="J196" i="7"/>
  <c r="H199" i="13" s="1"/>
  <c r="I196" i="7"/>
  <c r="G199" i="13" s="1"/>
  <c r="G196" i="7"/>
  <c r="F196" i="7"/>
  <c r="E199" i="13" s="1"/>
  <c r="D196" i="7"/>
  <c r="D199" i="13" s="1"/>
  <c r="C196" i="7"/>
  <c r="M195" i="7"/>
  <c r="L195" i="7"/>
  <c r="J195" i="7"/>
  <c r="H198" i="13" s="1"/>
  <c r="I195" i="7"/>
  <c r="G198" i="13" s="1"/>
  <c r="G195" i="7"/>
  <c r="F198" i="13" s="1"/>
  <c r="F195" i="7"/>
  <c r="E198" i="13" s="1"/>
  <c r="D195" i="7"/>
  <c r="D198" i="13" s="1"/>
  <c r="C195" i="7"/>
  <c r="M194" i="7"/>
  <c r="L194" i="7"/>
  <c r="K194" i="7"/>
  <c r="I197" i="13" s="1"/>
  <c r="J194" i="7"/>
  <c r="H197" i="13" s="1"/>
  <c r="I194" i="7"/>
  <c r="G194" i="7"/>
  <c r="F197" i="13" s="1"/>
  <c r="F194" i="7"/>
  <c r="D194" i="7"/>
  <c r="C194" i="7"/>
  <c r="C197" i="13" s="1"/>
  <c r="M193" i="7"/>
  <c r="L193" i="7"/>
  <c r="J193" i="7"/>
  <c r="H196" i="13" s="1"/>
  <c r="I193" i="7"/>
  <c r="G193" i="7"/>
  <c r="F196" i="13" s="1"/>
  <c r="F193" i="7"/>
  <c r="E196" i="13" s="1"/>
  <c r="D193" i="7"/>
  <c r="C193" i="7"/>
  <c r="M192" i="7"/>
  <c r="L192" i="7"/>
  <c r="K192" i="7"/>
  <c r="I195" i="13" s="1"/>
  <c r="J192" i="7"/>
  <c r="H195" i="13" s="1"/>
  <c r="I192" i="7"/>
  <c r="G195" i="13" s="1"/>
  <c r="G192" i="7"/>
  <c r="F195" i="13" s="1"/>
  <c r="F192" i="7"/>
  <c r="D192" i="7"/>
  <c r="C192" i="7"/>
  <c r="M191" i="7"/>
  <c r="L191" i="7"/>
  <c r="J191" i="7"/>
  <c r="I191" i="7"/>
  <c r="G194" i="13" s="1"/>
  <c r="G191" i="7"/>
  <c r="F194" i="13" s="1"/>
  <c r="F191" i="7"/>
  <c r="D191" i="7"/>
  <c r="C191" i="7"/>
  <c r="C194" i="13" s="1"/>
  <c r="M190" i="7"/>
  <c r="L190" i="7"/>
  <c r="K190" i="7"/>
  <c r="J190" i="7"/>
  <c r="H193" i="13" s="1"/>
  <c r="I190" i="7"/>
  <c r="G193" i="13" s="1"/>
  <c r="G190" i="7"/>
  <c r="F190" i="7"/>
  <c r="D190" i="7"/>
  <c r="D193" i="13" s="1"/>
  <c r="C190" i="7"/>
  <c r="C193" i="13" s="1"/>
  <c r="M189" i="7"/>
  <c r="L189" i="7"/>
  <c r="J189" i="7"/>
  <c r="H192" i="13" s="1"/>
  <c r="I189" i="7"/>
  <c r="G192" i="13" s="1"/>
  <c r="G189" i="7"/>
  <c r="F189" i="7"/>
  <c r="D189" i="7"/>
  <c r="C189" i="7"/>
  <c r="C192" i="13" s="1"/>
  <c r="M188" i="7"/>
  <c r="L188" i="7"/>
  <c r="K188" i="7"/>
  <c r="I191" i="13" s="1"/>
  <c r="J188" i="7"/>
  <c r="H191" i="13" s="1"/>
  <c r="I188" i="7"/>
  <c r="G188" i="7"/>
  <c r="F191" i="13" s="1"/>
  <c r="F188" i="7"/>
  <c r="E191" i="13" s="1"/>
  <c r="D188" i="7"/>
  <c r="D191" i="13" s="1"/>
  <c r="C188" i="7"/>
  <c r="C191" i="13" s="1"/>
  <c r="M187" i="7"/>
  <c r="L187" i="7"/>
  <c r="J187" i="7"/>
  <c r="H190" i="13" s="1"/>
  <c r="I187" i="7"/>
  <c r="G187" i="7"/>
  <c r="F190" i="13" s="1"/>
  <c r="F187" i="7"/>
  <c r="D187" i="7"/>
  <c r="D190" i="13" s="1"/>
  <c r="C187" i="7"/>
  <c r="C190" i="13" s="1"/>
  <c r="M186" i="7"/>
  <c r="L186" i="7"/>
  <c r="K186" i="7"/>
  <c r="I189" i="13" s="1"/>
  <c r="J186" i="7"/>
  <c r="I186" i="7"/>
  <c r="G186" i="7"/>
  <c r="F189" i="13" s="1"/>
  <c r="F186" i="7"/>
  <c r="E189" i="13" s="1"/>
  <c r="D186" i="7"/>
  <c r="D189" i="13" s="1"/>
  <c r="C186" i="7"/>
  <c r="M185" i="7"/>
  <c r="L185" i="7"/>
  <c r="J185" i="7"/>
  <c r="I185" i="7"/>
  <c r="G188" i="13" s="1"/>
  <c r="G185" i="7"/>
  <c r="F188" i="13" s="1"/>
  <c r="F185" i="7"/>
  <c r="E188" i="13" s="1"/>
  <c r="D185" i="7"/>
  <c r="D188" i="13" s="1"/>
  <c r="C185" i="7"/>
  <c r="M184" i="7"/>
  <c r="L184" i="7"/>
  <c r="K184" i="7"/>
  <c r="J184" i="7"/>
  <c r="I184" i="7"/>
  <c r="G187" i="13" s="1"/>
  <c r="G184" i="7"/>
  <c r="F187" i="13" s="1"/>
  <c r="F184" i="7"/>
  <c r="E187" i="13" s="1"/>
  <c r="D184" i="7"/>
  <c r="D187" i="13" s="1"/>
  <c r="C184" i="7"/>
  <c r="C187" i="13" s="1"/>
  <c r="M183" i="7"/>
  <c r="L183" i="7"/>
  <c r="J183" i="7"/>
  <c r="I183" i="7"/>
  <c r="G186" i="13" s="1"/>
  <c r="G183" i="7"/>
  <c r="F186" i="13" s="1"/>
  <c r="F183" i="7"/>
  <c r="E186" i="13" s="1"/>
  <c r="D183" i="7"/>
  <c r="C183" i="7"/>
  <c r="M182" i="7"/>
  <c r="L182" i="7"/>
  <c r="K182" i="7"/>
  <c r="I185" i="13" s="1"/>
  <c r="J182" i="7"/>
  <c r="H185" i="13" s="1"/>
  <c r="I182" i="7"/>
  <c r="G185" i="13" s="1"/>
  <c r="G182" i="7"/>
  <c r="F185" i="13" s="1"/>
  <c r="F182" i="7"/>
  <c r="D182" i="7"/>
  <c r="D185" i="13" s="1"/>
  <c r="C182" i="7"/>
  <c r="C185" i="13" s="1"/>
  <c r="M181" i="7"/>
  <c r="L181" i="7"/>
  <c r="J181" i="7"/>
  <c r="H184" i="13" s="1"/>
  <c r="I181" i="7"/>
  <c r="G184" i="13" s="1"/>
  <c r="G181" i="7"/>
  <c r="F184" i="13" s="1"/>
  <c r="F181" i="7"/>
  <c r="E184" i="13" s="1"/>
  <c r="D181" i="7"/>
  <c r="D184" i="13" s="1"/>
  <c r="C181" i="7"/>
  <c r="C184" i="13" s="1"/>
  <c r="M180" i="7"/>
  <c r="L180" i="7"/>
  <c r="K180" i="7"/>
  <c r="I183" i="13" s="1"/>
  <c r="J180" i="7"/>
  <c r="H183" i="13" s="1"/>
  <c r="I180" i="7"/>
  <c r="G183" i="13" s="1"/>
  <c r="G180" i="7"/>
  <c r="F180" i="7"/>
  <c r="E183" i="13" s="1"/>
  <c r="D180" i="7"/>
  <c r="D183" i="13" s="1"/>
  <c r="C180" i="7"/>
  <c r="M179" i="7"/>
  <c r="L179" i="7"/>
  <c r="J179" i="7"/>
  <c r="H182" i="13" s="1"/>
  <c r="I179" i="7"/>
  <c r="G182" i="13" s="1"/>
  <c r="G179" i="7"/>
  <c r="F179" i="7"/>
  <c r="E182" i="13" s="1"/>
  <c r="D179" i="7"/>
  <c r="D182" i="13" s="1"/>
  <c r="C179" i="7"/>
  <c r="C182" i="13" s="1"/>
  <c r="M178" i="7"/>
  <c r="L178" i="7"/>
  <c r="K178" i="7"/>
  <c r="I181" i="13" s="1"/>
  <c r="J178" i="7"/>
  <c r="H181" i="13" s="1"/>
  <c r="I178" i="7"/>
  <c r="G181" i="13" s="1"/>
  <c r="G178" i="7"/>
  <c r="F178" i="7"/>
  <c r="E181" i="13" s="1"/>
  <c r="D178" i="7"/>
  <c r="C178" i="7"/>
  <c r="M177" i="7"/>
  <c r="L177" i="7"/>
  <c r="J177" i="7"/>
  <c r="H180" i="13" s="1"/>
  <c r="I177" i="7"/>
  <c r="G177" i="7"/>
  <c r="F180" i="13" s="1"/>
  <c r="F177" i="7"/>
  <c r="E180" i="13" s="1"/>
  <c r="D177" i="7"/>
  <c r="C177" i="7"/>
  <c r="C180" i="13" s="1"/>
  <c r="M176" i="7"/>
  <c r="L176" i="7"/>
  <c r="K176" i="7"/>
  <c r="I179" i="13" s="1"/>
  <c r="J176" i="7"/>
  <c r="I176" i="7"/>
  <c r="G179" i="13" s="1"/>
  <c r="G176" i="7"/>
  <c r="F179" i="13" s="1"/>
  <c r="F176" i="7"/>
  <c r="D176" i="7"/>
  <c r="C176" i="7"/>
  <c r="C179" i="13" s="1"/>
  <c r="M175" i="7"/>
  <c r="L175" i="7"/>
  <c r="J175" i="7"/>
  <c r="H178" i="13" s="1"/>
  <c r="I175" i="7"/>
  <c r="G178" i="13" s="1"/>
  <c r="G175" i="7"/>
  <c r="F178" i="13" s="1"/>
  <c r="F175" i="7"/>
  <c r="D175" i="7"/>
  <c r="C175" i="7"/>
  <c r="C178" i="13" s="1"/>
  <c r="M174" i="7"/>
  <c r="L174" i="7"/>
  <c r="K174" i="7"/>
  <c r="J174" i="7"/>
  <c r="I174" i="7"/>
  <c r="G177" i="13" s="1"/>
  <c r="G174" i="7"/>
  <c r="F174" i="7"/>
  <c r="E177" i="13" s="1"/>
  <c r="D174" i="7"/>
  <c r="D177" i="13" s="1"/>
  <c r="C174" i="7"/>
  <c r="C177" i="13" s="1"/>
  <c r="M173" i="7"/>
  <c r="L173" i="7"/>
  <c r="J173" i="7"/>
  <c r="H176" i="13" s="1"/>
  <c r="I173" i="7"/>
  <c r="G173" i="7"/>
  <c r="F173" i="7"/>
  <c r="D173" i="7"/>
  <c r="D176" i="13" s="1"/>
  <c r="C173" i="7"/>
  <c r="C176" i="13" s="1"/>
  <c r="M172" i="7"/>
  <c r="L172" i="7"/>
  <c r="K172" i="7"/>
  <c r="I175" i="13" s="1"/>
  <c r="J172" i="7"/>
  <c r="H175" i="13" s="1"/>
  <c r="I172" i="7"/>
  <c r="G175" i="13" s="1"/>
  <c r="G172" i="7"/>
  <c r="F172" i="7"/>
  <c r="E175" i="13" s="1"/>
  <c r="D172" i="7"/>
  <c r="D175" i="13" s="1"/>
  <c r="C172" i="7"/>
  <c r="C175" i="13" s="1"/>
  <c r="M171" i="7"/>
  <c r="L171" i="7"/>
  <c r="J171" i="7"/>
  <c r="H174" i="13" s="1"/>
  <c r="I171" i="7"/>
  <c r="G171" i="7"/>
  <c r="F174" i="13" s="1"/>
  <c r="F171" i="7"/>
  <c r="D171" i="7"/>
  <c r="D174" i="13" s="1"/>
  <c r="C171" i="7"/>
  <c r="C174" i="13" s="1"/>
  <c r="M170" i="7"/>
  <c r="L170" i="7"/>
  <c r="K170" i="7"/>
  <c r="I173" i="13" s="1"/>
  <c r="J170" i="7"/>
  <c r="I170" i="7"/>
  <c r="G170" i="7"/>
  <c r="F173" i="13" s="1"/>
  <c r="F170" i="7"/>
  <c r="E173" i="13" s="1"/>
  <c r="D170" i="7"/>
  <c r="D173" i="13" s="1"/>
  <c r="C170" i="7"/>
  <c r="C173" i="13" s="1"/>
  <c r="M169" i="7"/>
  <c r="L169" i="7"/>
  <c r="J169" i="7"/>
  <c r="I169" i="7"/>
  <c r="G169" i="7"/>
  <c r="F169" i="7"/>
  <c r="E172" i="13" s="1"/>
  <c r="D169" i="7"/>
  <c r="D172" i="13" s="1"/>
  <c r="C169" i="7"/>
  <c r="M168" i="7"/>
  <c r="L168" i="7"/>
  <c r="K168" i="7"/>
  <c r="J168" i="7"/>
  <c r="H171" i="13" s="1"/>
  <c r="I168" i="7"/>
  <c r="G171" i="13" s="1"/>
  <c r="G168" i="7"/>
  <c r="F171" i="13" s="1"/>
  <c r="F168" i="7"/>
  <c r="E171" i="13" s="1"/>
  <c r="D168" i="7"/>
  <c r="C168" i="7"/>
  <c r="C171" i="13" s="1"/>
  <c r="M167" i="7"/>
  <c r="L167" i="7"/>
  <c r="J167" i="7"/>
  <c r="I167" i="7"/>
  <c r="G167" i="7"/>
  <c r="F170" i="13" s="1"/>
  <c r="F167" i="7"/>
  <c r="E170" i="13" s="1"/>
  <c r="D167" i="7"/>
  <c r="D170" i="13" s="1"/>
  <c r="C167" i="7"/>
  <c r="M166" i="7"/>
  <c r="L166" i="7"/>
  <c r="K166" i="7"/>
  <c r="J166" i="7"/>
  <c r="H169" i="13" s="1"/>
  <c r="I166" i="7"/>
  <c r="G169" i="13" s="1"/>
  <c r="G166" i="7"/>
  <c r="F169" i="13" s="1"/>
  <c r="F166" i="7"/>
  <c r="D166" i="7"/>
  <c r="D169" i="13" s="1"/>
  <c r="C166" i="7"/>
  <c r="C169" i="13" s="1"/>
  <c r="M165" i="7"/>
  <c r="L165" i="7"/>
  <c r="J165" i="7"/>
  <c r="I165" i="7"/>
  <c r="G168" i="13" s="1"/>
  <c r="G165" i="7"/>
  <c r="F168" i="13" s="1"/>
  <c r="F165" i="7"/>
  <c r="D165" i="7"/>
  <c r="D168" i="13" s="1"/>
  <c r="C165" i="7"/>
  <c r="C168" i="13" s="1"/>
  <c r="M164" i="7"/>
  <c r="L164" i="7"/>
  <c r="K164" i="7"/>
  <c r="I167" i="13" s="1"/>
  <c r="J164" i="7"/>
  <c r="H167" i="13" s="1"/>
  <c r="I164" i="7"/>
  <c r="G167" i="13" s="1"/>
  <c r="G164" i="7"/>
  <c r="F167" i="13" s="1"/>
  <c r="F164" i="7"/>
  <c r="E167" i="13" s="1"/>
  <c r="D164" i="7"/>
  <c r="D167" i="13" s="1"/>
  <c r="C164" i="7"/>
  <c r="M163" i="7"/>
  <c r="L163" i="7"/>
  <c r="J163" i="7"/>
  <c r="H166" i="13" s="1"/>
  <c r="I163" i="7"/>
  <c r="G166" i="13" s="1"/>
  <c r="G163" i="7"/>
  <c r="F163" i="7"/>
  <c r="E166" i="13" s="1"/>
  <c r="D163" i="7"/>
  <c r="D166" i="13" s="1"/>
  <c r="C163" i="7"/>
  <c r="M162" i="7"/>
  <c r="L162" i="7"/>
  <c r="K162" i="7"/>
  <c r="I165" i="13" s="1"/>
  <c r="J162" i="7"/>
  <c r="H165" i="13" s="1"/>
  <c r="I162" i="7"/>
  <c r="G162" i="7"/>
  <c r="F162" i="7"/>
  <c r="E165" i="13" s="1"/>
  <c r="D162" i="7"/>
  <c r="D165" i="13" s="1"/>
  <c r="C162" i="7"/>
  <c r="M161" i="7"/>
  <c r="L161" i="7"/>
  <c r="J161" i="7"/>
  <c r="H164" i="13" s="1"/>
  <c r="I161" i="7"/>
  <c r="G164" i="13" s="1"/>
  <c r="G161" i="7"/>
  <c r="F164" i="13" s="1"/>
  <c r="F161" i="7"/>
  <c r="E164" i="13" s="1"/>
  <c r="D161" i="7"/>
  <c r="D164" i="13" s="1"/>
  <c r="C161" i="7"/>
  <c r="M160" i="7"/>
  <c r="L160" i="7"/>
  <c r="K160" i="7"/>
  <c r="I163" i="13" s="1"/>
  <c r="J160" i="7"/>
  <c r="I160" i="7"/>
  <c r="G163" i="13" s="1"/>
  <c r="G160" i="7"/>
  <c r="F163" i="13" s="1"/>
  <c r="F160" i="7"/>
  <c r="E163" i="13" s="1"/>
  <c r="D160" i="7"/>
  <c r="D163" i="13" s="1"/>
  <c r="C160" i="7"/>
  <c r="C163" i="13" s="1"/>
  <c r="M159" i="7"/>
  <c r="L159" i="7"/>
  <c r="J159" i="7"/>
  <c r="I159" i="7"/>
  <c r="G159" i="7"/>
  <c r="F162" i="13" s="1"/>
  <c r="F159" i="7"/>
  <c r="E162" i="13" s="1"/>
  <c r="D159" i="7"/>
  <c r="C159" i="7"/>
  <c r="M158" i="7"/>
  <c r="L158" i="7"/>
  <c r="K158" i="7"/>
  <c r="I161" i="13" s="1"/>
  <c r="J158" i="7"/>
  <c r="H161" i="13" s="1"/>
  <c r="I158" i="7"/>
  <c r="G161" i="13" s="1"/>
  <c r="G158" i="7"/>
  <c r="F158" i="7"/>
  <c r="D158" i="7"/>
  <c r="D161" i="13" s="1"/>
  <c r="C158" i="7"/>
  <c r="C161" i="13" s="1"/>
  <c r="M157" i="7"/>
  <c r="L157" i="7"/>
  <c r="J157" i="7"/>
  <c r="H160" i="13" s="1"/>
  <c r="I157" i="7"/>
  <c r="G160" i="13" s="1"/>
  <c r="G157" i="7"/>
  <c r="F160" i="13" s="1"/>
  <c r="F157" i="7"/>
  <c r="E160" i="13" s="1"/>
  <c r="D157" i="7"/>
  <c r="D160" i="13" s="1"/>
  <c r="C157" i="7"/>
  <c r="C160" i="13" s="1"/>
  <c r="M156" i="7"/>
  <c r="L156" i="7"/>
  <c r="K156" i="7"/>
  <c r="J156" i="7"/>
  <c r="H159" i="13" s="1"/>
  <c r="I156" i="7"/>
  <c r="G159" i="13" s="1"/>
  <c r="G156" i="7"/>
  <c r="F156" i="7"/>
  <c r="E159" i="13" s="1"/>
  <c r="D156" i="7"/>
  <c r="D159" i="13" s="1"/>
  <c r="C156" i="7"/>
  <c r="C159" i="13" s="1"/>
  <c r="M155" i="7"/>
  <c r="L155" i="7"/>
  <c r="J155" i="7"/>
  <c r="H158" i="13" s="1"/>
  <c r="I155" i="7"/>
  <c r="G158" i="13" s="1"/>
  <c r="G155" i="7"/>
  <c r="F155" i="7"/>
  <c r="E158" i="13" s="1"/>
  <c r="D155" i="7"/>
  <c r="D158" i="13" s="1"/>
  <c r="C155" i="7"/>
  <c r="C158" i="13" s="1"/>
  <c r="M154" i="7"/>
  <c r="L154" i="7"/>
  <c r="K154" i="7"/>
  <c r="I157" i="13" s="1"/>
  <c r="J154" i="7"/>
  <c r="H157" i="13" s="1"/>
  <c r="I154" i="7"/>
  <c r="G154" i="7"/>
  <c r="F154" i="7"/>
  <c r="E157" i="13" s="1"/>
  <c r="D154" i="7"/>
  <c r="D157" i="13" s="1"/>
  <c r="C154" i="7"/>
  <c r="M153" i="7"/>
  <c r="L153" i="7"/>
  <c r="J153" i="7"/>
  <c r="H156" i="13" s="1"/>
  <c r="I153" i="7"/>
  <c r="G153" i="7"/>
  <c r="F156" i="13" s="1"/>
  <c r="F153" i="7"/>
  <c r="E156" i="13" s="1"/>
  <c r="D153" i="7"/>
  <c r="D156" i="13" s="1"/>
  <c r="C153" i="7"/>
  <c r="C156" i="13" s="1"/>
  <c r="M152" i="7"/>
  <c r="L152" i="7"/>
  <c r="K152" i="7"/>
  <c r="I155" i="13" s="1"/>
  <c r="J152" i="7"/>
  <c r="I152" i="7"/>
  <c r="G152" i="7"/>
  <c r="F155" i="13" s="1"/>
  <c r="F152" i="7"/>
  <c r="E155" i="13" s="1"/>
  <c r="D152" i="7"/>
  <c r="C152" i="7"/>
  <c r="M151" i="7"/>
  <c r="L151" i="7"/>
  <c r="J151" i="7"/>
  <c r="I151" i="7"/>
  <c r="G154" i="13" s="1"/>
  <c r="G151" i="7"/>
  <c r="F154" i="13" s="1"/>
  <c r="F151" i="7"/>
  <c r="E154" i="13" s="1"/>
  <c r="D151" i="7"/>
  <c r="C151" i="7"/>
  <c r="C154" i="13" s="1"/>
  <c r="M150" i="7"/>
  <c r="L150" i="7"/>
  <c r="K150" i="7"/>
  <c r="J150" i="7"/>
  <c r="H153" i="13" s="1"/>
  <c r="I150" i="7"/>
  <c r="G153" i="13" s="1"/>
  <c r="G150" i="7"/>
  <c r="F153" i="13" s="1"/>
  <c r="F150" i="7"/>
  <c r="E153" i="13" s="1"/>
  <c r="D150" i="7"/>
  <c r="D153" i="13" s="1"/>
  <c r="C150" i="7"/>
  <c r="C153" i="13" s="1"/>
  <c r="M149" i="7"/>
  <c r="L149" i="7"/>
  <c r="J149" i="7"/>
  <c r="I149" i="7"/>
  <c r="G152" i="13" s="1"/>
  <c r="G149" i="7"/>
  <c r="F152" i="13" s="1"/>
  <c r="F149" i="7"/>
  <c r="D149" i="7"/>
  <c r="D152" i="13" s="1"/>
  <c r="C149" i="7"/>
  <c r="C152" i="13" s="1"/>
  <c r="M148" i="7"/>
  <c r="L148" i="7"/>
  <c r="K148" i="7"/>
  <c r="I151" i="13" s="1"/>
  <c r="J148" i="7"/>
  <c r="H151" i="13" s="1"/>
  <c r="I148" i="7"/>
  <c r="G151" i="13" s="1"/>
  <c r="G148" i="7"/>
  <c r="F148" i="7"/>
  <c r="E151" i="13" s="1"/>
  <c r="D148" i="7"/>
  <c r="D151" i="13" s="1"/>
  <c r="C148" i="7"/>
  <c r="C151" i="13" s="1"/>
  <c r="M147" i="7"/>
  <c r="L147" i="7"/>
  <c r="J147" i="7"/>
  <c r="H150" i="13" s="1"/>
  <c r="I147" i="7"/>
  <c r="G150" i="13" s="1"/>
  <c r="G147" i="7"/>
  <c r="F150" i="13" s="1"/>
  <c r="F147" i="7"/>
  <c r="E150" i="13" s="1"/>
  <c r="D147" i="7"/>
  <c r="D150" i="13" s="1"/>
  <c r="C147" i="7"/>
  <c r="M146" i="7"/>
  <c r="L146" i="7"/>
  <c r="K146" i="7"/>
  <c r="I149" i="13" s="1"/>
  <c r="J146" i="7"/>
  <c r="H149" i="13" s="1"/>
  <c r="I146" i="7"/>
  <c r="G146" i="7"/>
  <c r="F149" i="13" s="1"/>
  <c r="F146" i="7"/>
  <c r="E149" i="13" s="1"/>
  <c r="D146" i="7"/>
  <c r="D149" i="13" s="1"/>
  <c r="C146" i="7"/>
  <c r="M145" i="7"/>
  <c r="L145" i="7"/>
  <c r="J145" i="7"/>
  <c r="H148" i="13" s="1"/>
  <c r="I145" i="7"/>
  <c r="G145" i="7"/>
  <c r="F148" i="13" s="1"/>
  <c r="F145" i="7"/>
  <c r="E148" i="13" s="1"/>
  <c r="D145" i="7"/>
  <c r="D148" i="13" s="1"/>
  <c r="C145" i="7"/>
  <c r="C148" i="13" s="1"/>
  <c r="M144" i="7"/>
  <c r="L144" i="7"/>
  <c r="K144" i="7"/>
  <c r="I147" i="13" s="1"/>
  <c r="J144" i="7"/>
  <c r="H147" i="13" s="1"/>
  <c r="I144" i="7"/>
  <c r="G147" i="13" s="1"/>
  <c r="G144" i="7"/>
  <c r="F147" i="13" s="1"/>
  <c r="F144" i="7"/>
  <c r="E147" i="13" s="1"/>
  <c r="D144" i="7"/>
  <c r="C144" i="7"/>
  <c r="C147" i="13" s="1"/>
  <c r="M143" i="7"/>
  <c r="L143" i="7"/>
  <c r="J143" i="7"/>
  <c r="I143" i="7"/>
  <c r="G146" i="13" s="1"/>
  <c r="G143" i="7"/>
  <c r="F143" i="7"/>
  <c r="E146" i="13" s="1"/>
  <c r="D143" i="7"/>
  <c r="D146" i="13" s="1"/>
  <c r="C143" i="7"/>
  <c r="M142" i="7"/>
  <c r="L142" i="7"/>
  <c r="K142" i="7"/>
  <c r="J142" i="7"/>
  <c r="H145" i="13" s="1"/>
  <c r="I142" i="7"/>
  <c r="G145" i="13" s="1"/>
  <c r="G142" i="7"/>
  <c r="F142" i="7"/>
  <c r="D142" i="7"/>
  <c r="D145" i="13" s="1"/>
  <c r="C142" i="7"/>
  <c r="C145" i="13" s="1"/>
  <c r="M141" i="7"/>
  <c r="L141" i="7"/>
  <c r="J141" i="7"/>
  <c r="H144" i="13" s="1"/>
  <c r="I141" i="7"/>
  <c r="G141" i="7"/>
  <c r="F144" i="13" s="1"/>
  <c r="F141" i="7"/>
  <c r="D141" i="7"/>
  <c r="C141" i="7"/>
  <c r="C144" i="13" s="1"/>
  <c r="M140" i="7"/>
  <c r="L140" i="7"/>
  <c r="K140" i="7"/>
  <c r="I143" i="13" s="1"/>
  <c r="J140" i="7"/>
  <c r="H143" i="13" s="1"/>
  <c r="I140" i="7"/>
  <c r="G143" i="13" s="1"/>
  <c r="G140" i="7"/>
  <c r="F143" i="13" s="1"/>
  <c r="F140" i="7"/>
  <c r="E143" i="13" s="1"/>
  <c r="D140" i="7"/>
  <c r="D143" i="13" s="1"/>
  <c r="C140" i="7"/>
  <c r="C143" i="13" s="1"/>
  <c r="M139" i="7"/>
  <c r="L139" i="7"/>
  <c r="J139" i="7"/>
  <c r="H142" i="13" s="1"/>
  <c r="I139" i="7"/>
  <c r="G142" i="13" s="1"/>
  <c r="G139" i="7"/>
  <c r="F139" i="7"/>
  <c r="E142" i="13" s="1"/>
  <c r="D139" i="7"/>
  <c r="D142" i="13" s="1"/>
  <c r="C139" i="7"/>
  <c r="C142" i="13" s="1"/>
  <c r="M138" i="7"/>
  <c r="L138" i="7"/>
  <c r="K138" i="7"/>
  <c r="J138" i="7"/>
  <c r="H141" i="13" s="1"/>
  <c r="I138" i="7"/>
  <c r="G138" i="7"/>
  <c r="F141" i="13" s="1"/>
  <c r="F138" i="7"/>
  <c r="E141" i="13" s="1"/>
  <c r="D138" i="7"/>
  <c r="D141" i="13" s="1"/>
  <c r="C138" i="7"/>
  <c r="M137" i="7"/>
  <c r="L137" i="7"/>
  <c r="J137" i="7"/>
  <c r="H140" i="13" s="1"/>
  <c r="I137" i="7"/>
  <c r="G137" i="7"/>
  <c r="F140" i="13" s="1"/>
  <c r="F137" i="7"/>
  <c r="E140" i="13" s="1"/>
  <c r="D137" i="7"/>
  <c r="D140" i="13" s="1"/>
  <c r="C137" i="7"/>
  <c r="M136" i="7"/>
  <c r="L136" i="7"/>
  <c r="K136" i="7"/>
  <c r="I139" i="13" s="1"/>
  <c r="J136" i="7"/>
  <c r="H139" i="13" s="1"/>
  <c r="I136" i="7"/>
  <c r="G139" i="13" s="1"/>
  <c r="G136" i="7"/>
  <c r="F139" i="13" s="1"/>
  <c r="F136" i="7"/>
  <c r="E139" i="13" s="1"/>
  <c r="D136" i="7"/>
  <c r="D139" i="13" s="1"/>
  <c r="C136" i="7"/>
  <c r="C139" i="13" s="1"/>
  <c r="M135" i="7"/>
  <c r="L135" i="7"/>
  <c r="J135" i="7"/>
  <c r="I135" i="7"/>
  <c r="G138" i="13" s="1"/>
  <c r="G135" i="7"/>
  <c r="F138" i="13" s="1"/>
  <c r="F135" i="7"/>
  <c r="E138" i="13" s="1"/>
  <c r="D135" i="7"/>
  <c r="C135" i="7"/>
  <c r="M134" i="7"/>
  <c r="L134" i="7"/>
  <c r="K134" i="7"/>
  <c r="I137" i="13" s="1"/>
  <c r="J134" i="7"/>
  <c r="I134" i="7"/>
  <c r="G137" i="13" s="1"/>
  <c r="G134" i="7"/>
  <c r="F137" i="13" s="1"/>
  <c r="F134" i="7"/>
  <c r="D134" i="7"/>
  <c r="D137" i="13" s="1"/>
  <c r="C134" i="7"/>
  <c r="M133" i="7"/>
  <c r="L133" i="7"/>
  <c r="J133" i="7"/>
  <c r="H136" i="13" s="1"/>
  <c r="I133" i="7"/>
  <c r="G136" i="13" s="1"/>
  <c r="G133" i="7"/>
  <c r="F136" i="13" s="1"/>
  <c r="F133" i="7"/>
  <c r="D133" i="7"/>
  <c r="D136" i="13" s="1"/>
  <c r="C133" i="7"/>
  <c r="C136" i="13" s="1"/>
  <c r="M132" i="7"/>
  <c r="L132" i="7"/>
  <c r="K132" i="7"/>
  <c r="I135" i="13" s="1"/>
  <c r="J132" i="7"/>
  <c r="H135" i="13" s="1"/>
  <c r="I132" i="7"/>
  <c r="G135" i="13" s="1"/>
  <c r="G132" i="7"/>
  <c r="F132" i="7"/>
  <c r="E135" i="13" s="1"/>
  <c r="D132" i="7"/>
  <c r="D135" i="13" s="1"/>
  <c r="C132" i="7"/>
  <c r="C135" i="13" s="1"/>
  <c r="M131" i="7"/>
  <c r="L131" i="7"/>
  <c r="J131" i="7"/>
  <c r="H134" i="13" s="1"/>
  <c r="I131" i="7"/>
  <c r="G134" i="13" s="1"/>
  <c r="G131" i="7"/>
  <c r="F131" i="7"/>
  <c r="E134" i="13" s="1"/>
  <c r="D131" i="7"/>
  <c r="D134" i="13" s="1"/>
  <c r="C131" i="7"/>
  <c r="C134" i="13" s="1"/>
  <c r="M130" i="7"/>
  <c r="L130" i="7"/>
  <c r="K130" i="7"/>
  <c r="I133" i="13" s="1"/>
  <c r="J130" i="7"/>
  <c r="H133" i="13" s="1"/>
  <c r="I130" i="7"/>
  <c r="G133" i="13" s="1"/>
  <c r="G130" i="7"/>
  <c r="F133" i="13" s="1"/>
  <c r="F130" i="7"/>
  <c r="E133" i="13" s="1"/>
  <c r="D130" i="7"/>
  <c r="D133" i="13" s="1"/>
  <c r="C130" i="7"/>
  <c r="M129" i="7"/>
  <c r="L129" i="7"/>
  <c r="J129" i="7"/>
  <c r="H132" i="13" s="1"/>
  <c r="I129" i="7"/>
  <c r="G129" i="7"/>
  <c r="F132" i="13" s="1"/>
  <c r="F129" i="7"/>
  <c r="D129" i="7"/>
  <c r="D132" i="13" s="1"/>
  <c r="C129" i="7"/>
  <c r="C132" i="13" s="1"/>
  <c r="M128" i="7"/>
  <c r="L128" i="7"/>
  <c r="K128" i="7"/>
  <c r="I131" i="13" s="1"/>
  <c r="J128" i="7"/>
  <c r="I128" i="7"/>
  <c r="G131" i="13" s="1"/>
  <c r="G128" i="7"/>
  <c r="F131" i="13" s="1"/>
  <c r="F128" i="7"/>
  <c r="E131" i="13" s="1"/>
  <c r="D128" i="7"/>
  <c r="D131" i="13" s="1"/>
  <c r="C128" i="7"/>
  <c r="M127" i="7"/>
  <c r="L127" i="7"/>
  <c r="J127" i="7"/>
  <c r="I127" i="7"/>
  <c r="G130" i="13" s="1"/>
  <c r="G127" i="7"/>
  <c r="F127" i="7"/>
  <c r="E130" i="13" s="1"/>
  <c r="D127" i="7"/>
  <c r="C127" i="7"/>
  <c r="C130" i="13" s="1"/>
  <c r="M126" i="7"/>
  <c r="L126" i="7"/>
  <c r="K126" i="7"/>
  <c r="J126" i="7"/>
  <c r="H129" i="13" s="1"/>
  <c r="I126" i="7"/>
  <c r="G129" i="13" s="1"/>
  <c r="G126" i="7"/>
  <c r="F126" i="7"/>
  <c r="E129" i="13" s="1"/>
  <c r="D126" i="7"/>
  <c r="D129" i="13" s="1"/>
  <c r="C126" i="7"/>
  <c r="C129" i="13" s="1"/>
  <c r="M125" i="7"/>
  <c r="L125" i="7"/>
  <c r="J125" i="7"/>
  <c r="H128" i="13" s="1"/>
  <c r="I125" i="7"/>
  <c r="G128" i="13" s="1"/>
  <c r="G125" i="7"/>
  <c r="F128" i="13" s="1"/>
  <c r="F125" i="7"/>
  <c r="D125" i="7"/>
  <c r="D128" i="13" s="1"/>
  <c r="C125" i="7"/>
  <c r="C128" i="13" s="1"/>
  <c r="M124" i="7"/>
  <c r="L124" i="7"/>
  <c r="K124" i="7"/>
  <c r="I127" i="13" s="1"/>
  <c r="J124" i="7"/>
  <c r="H127" i="13" s="1"/>
  <c r="I124" i="7"/>
  <c r="G127" i="13" s="1"/>
  <c r="G124" i="7"/>
  <c r="F124" i="7"/>
  <c r="E127" i="13" s="1"/>
  <c r="D124" i="7"/>
  <c r="D127" i="13" s="1"/>
  <c r="C124" i="7"/>
  <c r="C127" i="13" s="1"/>
  <c r="M123" i="7"/>
  <c r="L123" i="7"/>
  <c r="J123" i="7"/>
  <c r="H126" i="13" s="1"/>
  <c r="I123" i="7"/>
  <c r="G126" i="13" s="1"/>
  <c r="G123" i="7"/>
  <c r="F126" i="13" s="1"/>
  <c r="F123" i="7"/>
  <c r="D123" i="7"/>
  <c r="D126" i="13" s="1"/>
  <c r="C123" i="7"/>
  <c r="C126" i="13" s="1"/>
  <c r="M122" i="7"/>
  <c r="L122" i="7"/>
  <c r="K122" i="7"/>
  <c r="I125" i="13" s="1"/>
  <c r="J122" i="7"/>
  <c r="H125" i="13" s="1"/>
  <c r="I122" i="7"/>
  <c r="G122" i="7"/>
  <c r="F125" i="13" s="1"/>
  <c r="F122" i="7"/>
  <c r="E125" i="13" s="1"/>
  <c r="D122" i="7"/>
  <c r="D125" i="13" s="1"/>
  <c r="C122" i="7"/>
  <c r="M121" i="7"/>
  <c r="L121" i="7"/>
  <c r="J121" i="7"/>
  <c r="H124" i="13" s="1"/>
  <c r="I121" i="7"/>
  <c r="G121" i="7"/>
  <c r="F124" i="13" s="1"/>
  <c r="F121" i="7"/>
  <c r="E124" i="13" s="1"/>
  <c r="D121" i="7"/>
  <c r="D124" i="13" s="1"/>
  <c r="C121" i="7"/>
  <c r="M120" i="7"/>
  <c r="L120" i="7"/>
  <c r="K120" i="7"/>
  <c r="I123" i="13" s="1"/>
  <c r="J120" i="7"/>
  <c r="H123" i="13" s="1"/>
  <c r="I120" i="7"/>
  <c r="G123" i="13" s="1"/>
  <c r="G120" i="7"/>
  <c r="F123" i="13" s="1"/>
  <c r="F120" i="7"/>
  <c r="E123" i="13" s="1"/>
  <c r="D120" i="7"/>
  <c r="C120" i="7"/>
  <c r="C123" i="13" s="1"/>
  <c r="M119" i="7"/>
  <c r="L119" i="7"/>
  <c r="J119" i="7"/>
  <c r="I119" i="7"/>
  <c r="G122" i="13" s="1"/>
  <c r="G119" i="7"/>
  <c r="F122" i="13" s="1"/>
  <c r="F119" i="7"/>
  <c r="E122" i="13" s="1"/>
  <c r="D119" i="7"/>
  <c r="D122" i="13" s="1"/>
  <c r="C119" i="7"/>
  <c r="C122" i="13" s="1"/>
  <c r="M118" i="7"/>
  <c r="L118" i="7"/>
  <c r="K118" i="7"/>
  <c r="J118" i="7"/>
  <c r="H121" i="13" s="1"/>
  <c r="I118" i="7"/>
  <c r="G121" i="13" s="1"/>
  <c r="G118" i="7"/>
  <c r="F121" i="13" s="1"/>
  <c r="F118" i="7"/>
  <c r="D118" i="7"/>
  <c r="D121" i="13" s="1"/>
  <c r="C118" i="7"/>
  <c r="C121" i="13" s="1"/>
  <c r="M117" i="7"/>
  <c r="L117" i="7"/>
  <c r="J117" i="7"/>
  <c r="H120" i="13" s="1"/>
  <c r="I117" i="7"/>
  <c r="G120" i="13" s="1"/>
  <c r="G117" i="7"/>
  <c r="F120" i="13" s="1"/>
  <c r="F117" i="7"/>
  <c r="D117" i="7"/>
  <c r="D120" i="13" s="1"/>
  <c r="C117" i="7"/>
  <c r="C120" i="13" s="1"/>
  <c r="M116" i="7"/>
  <c r="L116" i="7"/>
  <c r="K116" i="7"/>
  <c r="J116" i="7"/>
  <c r="H119" i="13" s="1"/>
  <c r="I116" i="7"/>
  <c r="G119" i="13" s="1"/>
  <c r="G116" i="7"/>
  <c r="F119" i="13" s="1"/>
  <c r="F116" i="7"/>
  <c r="E119" i="13" s="1"/>
  <c r="D116" i="7"/>
  <c r="D119" i="13" s="1"/>
  <c r="C116" i="7"/>
  <c r="C119" i="13" s="1"/>
  <c r="M115" i="7"/>
  <c r="L115" i="7"/>
  <c r="J115" i="7"/>
  <c r="H118" i="13" s="1"/>
  <c r="I115" i="7"/>
  <c r="G118" i="13" s="1"/>
  <c r="G115" i="7"/>
  <c r="F115" i="7"/>
  <c r="E118" i="13" s="1"/>
  <c r="D115" i="7"/>
  <c r="D118" i="13" s="1"/>
  <c r="C115" i="7"/>
  <c r="M114" i="7"/>
  <c r="L114" i="7"/>
  <c r="K114" i="7"/>
  <c r="I117" i="13" s="1"/>
  <c r="J114" i="7"/>
  <c r="H117" i="13" s="1"/>
  <c r="I114" i="7"/>
  <c r="G114" i="7"/>
  <c r="F117" i="13" s="1"/>
  <c r="F114" i="7"/>
  <c r="E117" i="13" s="1"/>
  <c r="D114" i="7"/>
  <c r="D117" i="13" s="1"/>
  <c r="C114" i="7"/>
  <c r="M113" i="7"/>
  <c r="L113" i="7"/>
  <c r="J113" i="7"/>
  <c r="H116" i="13" s="1"/>
  <c r="I113" i="7"/>
  <c r="G116" i="13" s="1"/>
  <c r="G113" i="7"/>
  <c r="F116" i="13" s="1"/>
  <c r="F113" i="7"/>
  <c r="E116" i="13" s="1"/>
  <c r="D113" i="7"/>
  <c r="D116" i="13" s="1"/>
  <c r="C113" i="7"/>
  <c r="M112" i="7"/>
  <c r="L112" i="7"/>
  <c r="K112" i="7"/>
  <c r="I115" i="13" s="1"/>
  <c r="J112" i="7"/>
  <c r="I112" i="7"/>
  <c r="G115" i="13" s="1"/>
  <c r="G112" i="7"/>
  <c r="F115" i="13" s="1"/>
  <c r="F112" i="7"/>
  <c r="E115" i="13" s="1"/>
  <c r="D112" i="7"/>
  <c r="D115" i="13" s="1"/>
  <c r="C112" i="7"/>
  <c r="C115" i="13" s="1"/>
  <c r="M111" i="7"/>
  <c r="L111" i="7"/>
  <c r="J111" i="7"/>
  <c r="I111" i="7"/>
  <c r="G114" i="13" s="1"/>
  <c r="G111" i="7"/>
  <c r="F114" i="13" s="1"/>
  <c r="F111" i="7"/>
  <c r="E114" i="13" s="1"/>
  <c r="D111" i="7"/>
  <c r="C111" i="7"/>
  <c r="C114" i="13" s="1"/>
  <c r="M110" i="7"/>
  <c r="L110" i="7"/>
  <c r="K110" i="7"/>
  <c r="I113" i="13" s="1"/>
  <c r="J110" i="7"/>
  <c r="H113" i="13" s="1"/>
  <c r="I110" i="7"/>
  <c r="G113" i="13" s="1"/>
  <c r="G110" i="7"/>
  <c r="F113" i="13" s="1"/>
  <c r="F110" i="7"/>
  <c r="D110" i="7"/>
  <c r="C110" i="7"/>
  <c r="C113" i="13" s="1"/>
  <c r="M109" i="7"/>
  <c r="L109" i="7"/>
  <c r="J109" i="7"/>
  <c r="H112" i="13" s="1"/>
  <c r="I109" i="7"/>
  <c r="G112" i="13" s="1"/>
  <c r="G109" i="7"/>
  <c r="F112" i="13" s="1"/>
  <c r="F109" i="7"/>
  <c r="E112" i="13" s="1"/>
  <c r="D109" i="7"/>
  <c r="D112" i="13" s="1"/>
  <c r="C109" i="7"/>
  <c r="C112" i="13" s="1"/>
  <c r="M108" i="7"/>
  <c r="L108" i="7"/>
  <c r="K108" i="7"/>
  <c r="I111" i="13" s="1"/>
  <c r="J108" i="7"/>
  <c r="H111" i="13" s="1"/>
  <c r="I108" i="7"/>
  <c r="G111" i="13" s="1"/>
  <c r="G108" i="7"/>
  <c r="F108" i="7"/>
  <c r="D108" i="7"/>
  <c r="D111" i="13" s="1"/>
  <c r="C108" i="7"/>
  <c r="C111" i="13" s="1"/>
  <c r="M107" i="7"/>
  <c r="L107" i="7"/>
  <c r="J107" i="7"/>
  <c r="H110" i="13" s="1"/>
  <c r="I107" i="7"/>
  <c r="G110" i="13" s="1"/>
  <c r="G107" i="7"/>
  <c r="F107" i="7"/>
  <c r="E110" i="13" s="1"/>
  <c r="D107" i="7"/>
  <c r="D110" i="13" s="1"/>
  <c r="C107" i="7"/>
  <c r="C110" i="13" s="1"/>
  <c r="M106" i="7"/>
  <c r="L106" i="7"/>
  <c r="K106" i="7"/>
  <c r="I109" i="13" s="1"/>
  <c r="J106" i="7"/>
  <c r="H109" i="13" s="1"/>
  <c r="I106" i="7"/>
  <c r="G106" i="7"/>
  <c r="F109" i="13" s="1"/>
  <c r="F106" i="7"/>
  <c r="E109" i="13" s="1"/>
  <c r="D106" i="7"/>
  <c r="D109" i="13" s="1"/>
  <c r="C106" i="7"/>
  <c r="M105" i="7"/>
  <c r="L105" i="7"/>
  <c r="J105" i="7"/>
  <c r="H108" i="13" s="1"/>
  <c r="I105" i="7"/>
  <c r="G108" i="13" s="1"/>
  <c r="G105" i="7"/>
  <c r="F108" i="13" s="1"/>
  <c r="F105" i="7"/>
  <c r="E108" i="13" s="1"/>
  <c r="D105" i="7"/>
  <c r="D108" i="13" s="1"/>
  <c r="C105" i="7"/>
  <c r="C108" i="13" s="1"/>
  <c r="M104" i="7"/>
  <c r="L104" i="7"/>
  <c r="K104" i="7"/>
  <c r="I107" i="13" s="1"/>
  <c r="J104" i="7"/>
  <c r="I104" i="7"/>
  <c r="G107" i="13" s="1"/>
  <c r="G104" i="7"/>
  <c r="F107" i="13" s="1"/>
  <c r="F104" i="7"/>
  <c r="E107" i="13" s="1"/>
  <c r="D104" i="7"/>
  <c r="C104" i="7"/>
  <c r="C107" i="13" s="1"/>
  <c r="M103" i="7"/>
  <c r="L103" i="7"/>
  <c r="J103" i="7"/>
  <c r="H106" i="13" s="1"/>
  <c r="I103" i="7"/>
  <c r="G106" i="13" s="1"/>
  <c r="G103" i="7"/>
  <c r="F106" i="13" s="1"/>
  <c r="F103" i="7"/>
  <c r="E106" i="13" s="1"/>
  <c r="D103" i="7"/>
  <c r="C103" i="7"/>
  <c r="C106" i="13" s="1"/>
  <c r="M102" i="7"/>
  <c r="L102" i="7"/>
  <c r="K102" i="7"/>
  <c r="J102" i="7"/>
  <c r="H105" i="13" s="1"/>
  <c r="I102" i="7"/>
  <c r="G105" i="13" s="1"/>
  <c r="G102" i="7"/>
  <c r="F105" i="13" s="1"/>
  <c r="F102" i="7"/>
  <c r="E105" i="13" s="1"/>
  <c r="D102" i="7"/>
  <c r="D105" i="13" s="1"/>
  <c r="C102" i="7"/>
  <c r="C105" i="13" s="1"/>
  <c r="M101" i="7"/>
  <c r="L101" i="7"/>
  <c r="J101" i="7"/>
  <c r="H104" i="13" s="1"/>
  <c r="I101" i="7"/>
  <c r="G104" i="13" s="1"/>
  <c r="G101" i="7"/>
  <c r="F104" i="13" s="1"/>
  <c r="F101" i="7"/>
  <c r="D101" i="7"/>
  <c r="D104" i="13" s="1"/>
  <c r="C101" i="7"/>
  <c r="C104" i="13" s="1"/>
  <c r="M100" i="7"/>
  <c r="L100" i="7"/>
  <c r="K100" i="7"/>
  <c r="I103" i="13" s="1"/>
  <c r="J100" i="7"/>
  <c r="H103" i="13" s="1"/>
  <c r="I100" i="7"/>
  <c r="G103" i="13" s="1"/>
  <c r="G100" i="7"/>
  <c r="F100" i="7"/>
  <c r="E103" i="13" s="1"/>
  <c r="D100" i="7"/>
  <c r="D103" i="13" s="1"/>
  <c r="C100" i="7"/>
  <c r="C103" i="13" s="1"/>
  <c r="M99" i="7"/>
  <c r="L99" i="7"/>
  <c r="J99" i="7"/>
  <c r="H102" i="13" s="1"/>
  <c r="I99" i="7"/>
  <c r="G102" i="13" s="1"/>
  <c r="G99" i="7"/>
  <c r="F102" i="13" s="1"/>
  <c r="F99" i="7"/>
  <c r="E102" i="13" s="1"/>
  <c r="D99" i="7"/>
  <c r="D102" i="13" s="1"/>
  <c r="C99" i="7"/>
  <c r="M98" i="7"/>
  <c r="L98" i="7"/>
  <c r="K98" i="7"/>
  <c r="I101" i="13" s="1"/>
  <c r="J98" i="7"/>
  <c r="H101" i="13" s="1"/>
  <c r="I98" i="7"/>
  <c r="G98" i="7"/>
  <c r="F101" i="13" s="1"/>
  <c r="F98" i="7"/>
  <c r="E101" i="13" s="1"/>
  <c r="D98" i="7"/>
  <c r="D101" i="13" s="1"/>
  <c r="C98" i="7"/>
  <c r="C101" i="13" s="1"/>
  <c r="M97" i="7"/>
  <c r="L97" i="7"/>
  <c r="J97" i="7"/>
  <c r="H100" i="13" s="1"/>
  <c r="I97" i="7"/>
  <c r="G97" i="7"/>
  <c r="F100" i="13" s="1"/>
  <c r="F97" i="7"/>
  <c r="E100" i="13" s="1"/>
  <c r="D97" i="7"/>
  <c r="D100" i="13" s="1"/>
  <c r="C97" i="7"/>
  <c r="M96" i="7"/>
  <c r="L96" i="7"/>
  <c r="K96" i="7"/>
  <c r="I99" i="13" s="1"/>
  <c r="J96" i="7"/>
  <c r="H99" i="13" s="1"/>
  <c r="I96" i="7"/>
  <c r="G99" i="13" s="1"/>
  <c r="G96" i="7"/>
  <c r="F99" i="13" s="1"/>
  <c r="F96" i="7"/>
  <c r="E99" i="13" s="1"/>
  <c r="D96" i="7"/>
  <c r="C96" i="7"/>
  <c r="C99" i="13" s="1"/>
  <c r="G98" i="13"/>
  <c r="F98" i="13"/>
  <c r="E98" i="13"/>
  <c r="D98" i="13"/>
  <c r="C98" i="13"/>
  <c r="H97" i="13"/>
  <c r="G97" i="13"/>
  <c r="D97" i="13"/>
  <c r="C97" i="13"/>
  <c r="H96" i="13"/>
  <c r="G96" i="13"/>
  <c r="F96" i="13"/>
  <c r="D96" i="13"/>
  <c r="C96" i="13"/>
  <c r="I95" i="13"/>
  <c r="H95" i="13"/>
  <c r="G95" i="13"/>
  <c r="E95" i="13"/>
  <c r="D95" i="13"/>
  <c r="C95" i="13"/>
  <c r="H94" i="13"/>
  <c r="G94" i="13"/>
  <c r="F94" i="13"/>
  <c r="E94" i="13"/>
  <c r="D94" i="13"/>
  <c r="C94" i="13"/>
  <c r="I93" i="13"/>
  <c r="H93" i="13"/>
  <c r="F93" i="13"/>
  <c r="E93" i="13"/>
  <c r="D93" i="13"/>
  <c r="H92" i="13"/>
  <c r="F92" i="13"/>
  <c r="E92" i="13"/>
  <c r="D92" i="13"/>
  <c r="I91" i="13"/>
  <c r="G91" i="13"/>
  <c r="F91" i="13"/>
  <c r="E91" i="13"/>
  <c r="C91" i="13"/>
  <c r="G90" i="13"/>
  <c r="F90" i="13"/>
  <c r="E90" i="13"/>
  <c r="C90" i="13"/>
  <c r="H89" i="13"/>
  <c r="G89" i="13"/>
  <c r="F89" i="13"/>
  <c r="D89" i="13"/>
  <c r="C89" i="13"/>
  <c r="H88" i="13"/>
  <c r="G88" i="13"/>
  <c r="F88" i="13"/>
  <c r="D88" i="13"/>
  <c r="C88" i="13"/>
  <c r="I87" i="13"/>
  <c r="H87" i="13"/>
  <c r="G87" i="13"/>
  <c r="E87" i="13"/>
  <c r="D87" i="13"/>
  <c r="C87" i="13"/>
  <c r="H86" i="13"/>
  <c r="G86" i="13"/>
  <c r="E86" i="13"/>
  <c r="D86" i="13"/>
  <c r="C86" i="13"/>
  <c r="I85" i="13"/>
  <c r="H85" i="13"/>
  <c r="F85" i="13"/>
  <c r="E85" i="13"/>
  <c r="D85" i="13"/>
  <c r="H84" i="13"/>
  <c r="F84" i="13"/>
  <c r="E84" i="13"/>
  <c r="D84" i="13"/>
  <c r="I83" i="13"/>
  <c r="G83" i="13"/>
  <c r="F83" i="13"/>
  <c r="E83" i="13"/>
  <c r="D83" i="13"/>
  <c r="C83" i="13"/>
  <c r="G82" i="13"/>
  <c r="F82" i="13"/>
  <c r="E82" i="13"/>
  <c r="C82" i="13"/>
  <c r="H81" i="13"/>
  <c r="G81" i="13"/>
  <c r="F81" i="13"/>
  <c r="C81" i="13"/>
  <c r="H80" i="13"/>
  <c r="G80" i="13"/>
  <c r="F80" i="13"/>
  <c r="E80" i="13"/>
  <c r="D80" i="13"/>
  <c r="C80" i="13"/>
  <c r="I79" i="13"/>
  <c r="H79" i="13"/>
  <c r="G79" i="13"/>
  <c r="E79" i="13"/>
  <c r="D79" i="13"/>
  <c r="C79" i="13"/>
  <c r="H78" i="13"/>
  <c r="G78" i="13"/>
  <c r="E78" i="13"/>
  <c r="D78" i="13"/>
  <c r="C78" i="13"/>
  <c r="I77" i="13"/>
  <c r="H77" i="13"/>
  <c r="E77" i="13"/>
  <c r="D77" i="13"/>
  <c r="H76" i="13"/>
  <c r="G76" i="13"/>
  <c r="F76" i="13"/>
  <c r="E76" i="13"/>
  <c r="D76" i="13"/>
  <c r="I75" i="13"/>
  <c r="G75" i="13"/>
  <c r="F75" i="13"/>
  <c r="E75" i="13"/>
  <c r="C75" i="13"/>
  <c r="G74" i="13"/>
  <c r="F74" i="13"/>
  <c r="E74" i="13"/>
  <c r="C74" i="13"/>
  <c r="H73" i="13"/>
  <c r="G73" i="13"/>
  <c r="F73" i="13"/>
  <c r="D73" i="13"/>
  <c r="C73" i="13"/>
  <c r="G72" i="13"/>
  <c r="F72" i="13"/>
  <c r="D72" i="13"/>
  <c r="C72" i="13"/>
  <c r="I71" i="13"/>
  <c r="H71" i="13"/>
  <c r="G71" i="13"/>
  <c r="E71" i="13"/>
  <c r="D71" i="13"/>
  <c r="C71" i="13"/>
  <c r="H70" i="13"/>
  <c r="G70" i="13"/>
  <c r="E70" i="13"/>
  <c r="D70" i="13"/>
  <c r="C70" i="13"/>
  <c r="I69" i="13"/>
  <c r="H69" i="13"/>
  <c r="G69" i="13"/>
  <c r="F69" i="13"/>
  <c r="E69" i="13"/>
  <c r="D69" i="13"/>
  <c r="C69" i="13"/>
  <c r="H68" i="13"/>
  <c r="G68" i="13"/>
  <c r="F68" i="13"/>
  <c r="E68" i="13"/>
  <c r="D68" i="13"/>
  <c r="C68" i="13"/>
  <c r="I67" i="13"/>
  <c r="G67" i="13"/>
  <c r="F67" i="13"/>
  <c r="E67" i="13"/>
  <c r="D67" i="13"/>
  <c r="H66" i="13"/>
  <c r="G66" i="13"/>
  <c r="F66" i="13"/>
  <c r="E66" i="13"/>
  <c r="D66" i="13"/>
  <c r="C66" i="13"/>
  <c r="I65" i="13"/>
  <c r="H65" i="13"/>
  <c r="G65" i="13"/>
  <c r="F65" i="13"/>
  <c r="E65" i="13"/>
  <c r="D65" i="13"/>
  <c r="C65" i="13"/>
  <c r="H64" i="13"/>
  <c r="G64" i="13"/>
  <c r="F64" i="13"/>
  <c r="D64" i="13"/>
  <c r="C64" i="13"/>
  <c r="I63" i="13"/>
  <c r="H63" i="13"/>
  <c r="G63" i="13"/>
  <c r="F63" i="13"/>
  <c r="E63" i="13"/>
  <c r="D63" i="13"/>
  <c r="C63" i="13"/>
  <c r="H62" i="13"/>
  <c r="G62" i="13"/>
  <c r="D62" i="13"/>
  <c r="C62" i="13"/>
  <c r="I61" i="13"/>
  <c r="H61" i="13"/>
  <c r="F61" i="13"/>
  <c r="E61" i="13"/>
  <c r="D61" i="13"/>
  <c r="H60" i="13"/>
  <c r="G60" i="13"/>
  <c r="F60" i="13"/>
  <c r="E60" i="13"/>
  <c r="D60" i="13"/>
  <c r="I59" i="13"/>
  <c r="F59" i="13"/>
  <c r="E59" i="13"/>
  <c r="H58" i="13"/>
  <c r="G58" i="13"/>
  <c r="F58" i="13"/>
  <c r="E58" i="13"/>
  <c r="I57" i="13"/>
  <c r="H57" i="13"/>
  <c r="G57" i="13"/>
  <c r="F57" i="13"/>
  <c r="H56" i="13"/>
  <c r="G56" i="13"/>
  <c r="F56" i="13"/>
  <c r="D56" i="13"/>
  <c r="I55" i="13"/>
  <c r="H55" i="13"/>
  <c r="C55" i="13"/>
  <c r="H54" i="13"/>
  <c r="G54" i="13"/>
  <c r="C54" i="13"/>
  <c r="I53" i="13"/>
  <c r="H53" i="13"/>
  <c r="D53" i="13"/>
  <c r="C53" i="13"/>
  <c r="H52" i="13"/>
  <c r="D52" i="13"/>
  <c r="I51" i="13"/>
  <c r="E51" i="13"/>
  <c r="C51" i="13"/>
  <c r="H50" i="13"/>
  <c r="E50" i="13"/>
  <c r="D50" i="13"/>
  <c r="I49" i="13"/>
  <c r="F49" i="13"/>
  <c r="D49" i="13"/>
  <c r="C49" i="13"/>
  <c r="F48" i="13"/>
  <c r="E48" i="13"/>
  <c r="D48" i="13"/>
  <c r="C48" i="13"/>
  <c r="G47" i="13"/>
  <c r="F47" i="13"/>
  <c r="E47" i="13"/>
  <c r="D47" i="13"/>
  <c r="C47" i="13"/>
  <c r="G46" i="13"/>
  <c r="E46" i="13"/>
  <c r="D46" i="13"/>
  <c r="H45" i="13"/>
  <c r="E45" i="13"/>
  <c r="C45" i="13"/>
  <c r="H44" i="13"/>
  <c r="F44" i="13"/>
  <c r="E44" i="13"/>
  <c r="C44" i="13"/>
  <c r="G43" i="13"/>
  <c r="F43" i="13"/>
  <c r="D42" i="13"/>
  <c r="G41" i="13"/>
  <c r="E41" i="13"/>
  <c r="H40" i="13"/>
  <c r="G30" i="12"/>
  <c r="F30" i="12"/>
  <c r="B30" i="12"/>
  <c r="G207" i="13"/>
  <c r="E207" i="13"/>
  <c r="B207" i="13"/>
  <c r="G206" i="13"/>
  <c r="F206" i="13"/>
  <c r="H205" i="13"/>
  <c r="C205" i="13"/>
  <c r="B205" i="13"/>
  <c r="H204" i="13"/>
  <c r="G204" i="13"/>
  <c r="I203" i="13"/>
  <c r="D203" i="13"/>
  <c r="B203" i="13"/>
  <c r="H202" i="13"/>
  <c r="D202" i="13"/>
  <c r="C202" i="13"/>
  <c r="I201" i="13"/>
  <c r="B201" i="13"/>
  <c r="E200" i="13"/>
  <c r="F199" i="13"/>
  <c r="C199" i="13"/>
  <c r="B199" i="13"/>
  <c r="C198" i="13"/>
  <c r="G197" i="13"/>
  <c r="E197" i="13"/>
  <c r="D197" i="13"/>
  <c r="B197" i="13"/>
  <c r="G196" i="13"/>
  <c r="D196" i="13"/>
  <c r="C196" i="13"/>
  <c r="E195" i="13"/>
  <c r="D195" i="13"/>
  <c r="C195" i="13"/>
  <c r="B195" i="13"/>
  <c r="H194" i="13"/>
  <c r="E194" i="13"/>
  <c r="D194" i="13"/>
  <c r="I193" i="13"/>
  <c r="F193" i="13"/>
  <c r="E193" i="13"/>
  <c r="B193" i="13"/>
  <c r="F192" i="13"/>
  <c r="E192" i="13"/>
  <c r="D192" i="13"/>
  <c r="G191" i="13"/>
  <c r="B191" i="13"/>
  <c r="G190" i="13"/>
  <c r="E190" i="13"/>
  <c r="H189" i="13"/>
  <c r="G189" i="13"/>
  <c r="C189" i="13"/>
  <c r="B189" i="13"/>
  <c r="H188" i="13"/>
  <c r="C188" i="13"/>
  <c r="I187" i="13"/>
  <c r="H187" i="13"/>
  <c r="B187" i="13"/>
  <c r="H186" i="13"/>
  <c r="D186" i="13"/>
  <c r="C186" i="13"/>
  <c r="E185" i="13"/>
  <c r="B185" i="13"/>
  <c r="F183" i="13"/>
  <c r="C183" i="13"/>
  <c r="B183" i="13"/>
  <c r="F182" i="13"/>
  <c r="F181" i="13"/>
  <c r="D181" i="13"/>
  <c r="C181" i="13"/>
  <c r="B181" i="13"/>
  <c r="G180" i="13"/>
  <c r="D180" i="13"/>
  <c r="H179" i="13"/>
  <c r="E179" i="13"/>
  <c r="D179" i="13"/>
  <c r="B179" i="13"/>
  <c r="E178" i="13"/>
  <c r="D178" i="13"/>
  <c r="I177" i="13"/>
  <c r="H177" i="13"/>
  <c r="F177" i="13"/>
  <c r="B177" i="13"/>
  <c r="G176" i="13"/>
  <c r="F176" i="13"/>
  <c r="E176" i="13"/>
  <c r="F175" i="13"/>
  <c r="B175" i="13"/>
  <c r="G174" i="13"/>
  <c r="E174" i="13"/>
  <c r="H173" i="13"/>
  <c r="G173" i="13"/>
  <c r="B173" i="13"/>
  <c r="H172" i="13"/>
  <c r="G172" i="13"/>
  <c r="F172" i="13"/>
  <c r="C172" i="13"/>
  <c r="I171" i="13"/>
  <c r="D171" i="13"/>
  <c r="B171" i="13"/>
  <c r="H170" i="13"/>
  <c r="G170" i="13"/>
  <c r="C170" i="13"/>
  <c r="I169" i="13"/>
  <c r="E169" i="13"/>
  <c r="B169" i="13"/>
  <c r="H168" i="13"/>
  <c r="E168" i="13"/>
  <c r="C167" i="13"/>
  <c r="B167" i="13"/>
  <c r="F166" i="13"/>
  <c r="C166" i="13"/>
  <c r="G165" i="13"/>
  <c r="F165" i="13"/>
  <c r="C165" i="13"/>
  <c r="B165" i="13"/>
  <c r="C164" i="13"/>
  <c r="H163" i="13"/>
  <c r="B163" i="13"/>
  <c r="H162" i="13"/>
  <c r="G162" i="13"/>
  <c r="D162" i="13"/>
  <c r="C162" i="13"/>
  <c r="F161" i="13"/>
  <c r="E161" i="13"/>
  <c r="B161" i="13"/>
  <c r="I159" i="13"/>
  <c r="F159" i="13"/>
  <c r="B159" i="13"/>
  <c r="F158" i="13"/>
  <c r="G157" i="13"/>
  <c r="F157" i="13"/>
  <c r="C157" i="13"/>
  <c r="B157" i="13"/>
  <c r="G156" i="13"/>
  <c r="H155" i="13"/>
  <c r="G155" i="13"/>
  <c r="D155" i="13"/>
  <c r="C155" i="13"/>
  <c r="B155" i="13"/>
  <c r="H154" i="13"/>
  <c r="D154" i="13"/>
  <c r="I153" i="13"/>
  <c r="B153" i="13"/>
  <c r="H152" i="13"/>
  <c r="E152" i="13"/>
  <c r="F151" i="13"/>
  <c r="B151" i="13"/>
  <c r="C150" i="13"/>
  <c r="G149" i="13"/>
  <c r="C149" i="13"/>
  <c r="B149" i="13"/>
  <c r="G148" i="13"/>
  <c r="D147" i="13"/>
  <c r="B147" i="13"/>
  <c r="H146" i="13"/>
  <c r="F146" i="13"/>
  <c r="C146" i="13"/>
  <c r="I145" i="13"/>
  <c r="F145" i="13"/>
  <c r="E145" i="13"/>
  <c r="B145" i="13"/>
  <c r="G144" i="13"/>
  <c r="E144" i="13"/>
  <c r="D144" i="13"/>
  <c r="B143" i="13"/>
  <c r="F142" i="13"/>
  <c r="I141" i="13"/>
  <c r="G141" i="13"/>
  <c r="C141" i="13"/>
  <c r="B141" i="13"/>
  <c r="G140" i="13"/>
  <c r="C140" i="13"/>
  <c r="B139" i="13"/>
  <c r="H138" i="13"/>
  <c r="D138" i="13"/>
  <c r="C138" i="13"/>
  <c r="H137" i="13"/>
  <c r="E137" i="13"/>
  <c r="C137" i="13"/>
  <c r="B137" i="13"/>
  <c r="E136" i="13"/>
  <c r="F135" i="13"/>
  <c r="B135" i="13"/>
  <c r="F134" i="13"/>
  <c r="C133" i="13"/>
  <c r="B133" i="13"/>
  <c r="G132" i="13"/>
  <c r="E132" i="13"/>
  <c r="H131" i="13"/>
  <c r="C131" i="13"/>
  <c r="B131" i="13"/>
  <c r="H130" i="13"/>
  <c r="F130" i="13"/>
  <c r="D130" i="13"/>
  <c r="I129" i="13"/>
  <c r="F129" i="13"/>
  <c r="B129" i="13"/>
  <c r="E128" i="13"/>
  <c r="F127" i="13"/>
  <c r="B127" i="13"/>
  <c r="E126" i="13"/>
  <c r="G125" i="13"/>
  <c r="C125" i="13"/>
  <c r="B125" i="13"/>
  <c r="G124" i="13"/>
  <c r="C124" i="13"/>
  <c r="D123" i="13"/>
  <c r="B123" i="13"/>
  <c r="H122" i="13"/>
  <c r="I121" i="13"/>
  <c r="E121" i="13"/>
  <c r="B121" i="13"/>
  <c r="E120" i="13"/>
  <c r="I119" i="13"/>
  <c r="B119" i="13"/>
  <c r="F118" i="13"/>
  <c r="C118" i="13"/>
  <c r="G117" i="13"/>
  <c r="C117" i="13"/>
  <c r="B117" i="13"/>
  <c r="C116" i="13"/>
  <c r="H115" i="13"/>
  <c r="B115" i="13"/>
  <c r="H114" i="13"/>
  <c r="D114" i="13"/>
  <c r="E113" i="13"/>
  <c r="D113" i="13"/>
  <c r="B113" i="13"/>
  <c r="F111" i="13"/>
  <c r="E111" i="13"/>
  <c r="B111" i="13"/>
  <c r="F110" i="13"/>
  <c r="G109" i="13"/>
  <c r="C109" i="13"/>
  <c r="B109" i="13"/>
  <c r="H107" i="13"/>
  <c r="D107" i="13"/>
  <c r="B107" i="13"/>
  <c r="D106" i="13"/>
  <c r="I105" i="13"/>
  <c r="B105" i="13"/>
  <c r="E104" i="13"/>
  <c r="F103" i="13"/>
  <c r="B103" i="13"/>
  <c r="C102" i="13"/>
  <c r="G101" i="13"/>
  <c r="B101" i="13"/>
  <c r="G100" i="13"/>
  <c r="C100" i="13"/>
  <c r="D99" i="13"/>
  <c r="B99" i="13"/>
  <c r="H98" i="13"/>
  <c r="I97" i="13"/>
  <c r="F97" i="13"/>
  <c r="E97" i="13"/>
  <c r="B97" i="13"/>
  <c r="E96" i="13"/>
  <c r="F95" i="13"/>
  <c r="B95" i="13"/>
  <c r="G93" i="13"/>
  <c r="C93" i="13"/>
  <c r="B93" i="13"/>
  <c r="G92" i="13"/>
  <c r="C92" i="13"/>
  <c r="H91" i="13"/>
  <c r="D91" i="13"/>
  <c r="B91" i="13"/>
  <c r="H90" i="13"/>
  <c r="D90" i="13"/>
  <c r="I89" i="13"/>
  <c r="E89" i="13"/>
  <c r="B89" i="13"/>
  <c r="E88" i="13"/>
  <c r="F87" i="13"/>
  <c r="B87" i="13"/>
  <c r="F86" i="13"/>
  <c r="G85" i="13"/>
  <c r="C85" i="13"/>
  <c r="B85" i="13"/>
  <c r="G84" i="13"/>
  <c r="C84" i="13"/>
  <c r="H83" i="13"/>
  <c r="B83" i="13"/>
  <c r="H82" i="13"/>
  <c r="D82" i="13"/>
  <c r="I81" i="13"/>
  <c r="E81" i="13"/>
  <c r="D81" i="13"/>
  <c r="B81" i="13"/>
  <c r="F79" i="13"/>
  <c r="B79" i="13"/>
  <c r="F78" i="13"/>
  <c r="G77" i="13"/>
  <c r="F77" i="13"/>
  <c r="C77" i="13"/>
  <c r="B77" i="13"/>
  <c r="C76" i="13"/>
  <c r="H75" i="13"/>
  <c r="D75" i="13"/>
  <c r="B75" i="13"/>
  <c r="H74" i="13"/>
  <c r="D74" i="13"/>
  <c r="I73" i="13"/>
  <c r="E73" i="13"/>
  <c r="B73" i="13"/>
  <c r="H72" i="13"/>
  <c r="E72" i="13"/>
  <c r="F71" i="13"/>
  <c r="B71" i="13"/>
  <c r="F70" i="13"/>
  <c r="B69" i="13"/>
  <c r="E27" i="13"/>
  <c r="I43" i="13"/>
  <c r="I39" i="13"/>
  <c r="I37" i="13"/>
  <c r="I33" i="13"/>
  <c r="I21" i="13"/>
  <c r="I19" i="13"/>
  <c r="I17" i="13"/>
  <c r="I15" i="13"/>
  <c r="I13" i="13"/>
  <c r="I11" i="13"/>
  <c r="F2" i="13"/>
  <c r="F1" i="13"/>
  <c r="C2" i="13"/>
  <c r="C1" i="13"/>
  <c r="H67" i="13"/>
  <c r="C67" i="13"/>
  <c r="E64" i="13"/>
  <c r="F62" i="13"/>
  <c r="E62" i="13"/>
  <c r="G61" i="13"/>
  <c r="C61" i="13"/>
  <c r="H59" i="13"/>
  <c r="G59" i="13"/>
  <c r="G55" i="13"/>
  <c r="F55" i="13"/>
  <c r="E55" i="13"/>
  <c r="C52" i="13"/>
  <c r="D51" i="13"/>
  <c r="C50" i="13"/>
  <c r="E49" i="13"/>
  <c r="F46" i="13"/>
  <c r="G45" i="13"/>
  <c r="F45" i="13"/>
  <c r="G44" i="13"/>
  <c r="H43" i="13"/>
  <c r="D43" i="13"/>
  <c r="G42" i="13"/>
  <c r="F42" i="13"/>
  <c r="H41" i="13"/>
  <c r="G40" i="13"/>
  <c r="E40" i="13"/>
  <c r="H39" i="13"/>
  <c r="F39" i="13"/>
  <c r="H38" i="13"/>
  <c r="F38" i="13"/>
  <c r="C38" i="13"/>
  <c r="G37" i="13"/>
  <c r="D37" i="13"/>
  <c r="G36" i="13"/>
  <c r="H35" i="13"/>
  <c r="E35" i="13"/>
  <c r="C35" i="13"/>
  <c r="H34" i="13"/>
  <c r="E34" i="13"/>
  <c r="C33" i="13"/>
  <c r="D32" i="13"/>
  <c r="C32" i="13"/>
  <c r="G31" i="13"/>
  <c r="D31" i="13"/>
  <c r="C31" i="13"/>
  <c r="E30" i="13"/>
  <c r="D30" i="13"/>
  <c r="C30" i="13"/>
  <c r="E29" i="13"/>
  <c r="D29" i="13"/>
  <c r="C29" i="13"/>
  <c r="E28" i="13"/>
  <c r="D28" i="13"/>
  <c r="C28" i="13"/>
  <c r="F27" i="13"/>
  <c r="D27" i="13"/>
  <c r="F26" i="13"/>
  <c r="E26" i="13"/>
  <c r="D26" i="13"/>
  <c r="G25" i="13"/>
  <c r="F25" i="13"/>
  <c r="E25" i="13"/>
  <c r="G24" i="13"/>
  <c r="F24" i="13"/>
  <c r="E24" i="13"/>
  <c r="H23" i="13"/>
  <c r="G23" i="13"/>
  <c r="F23" i="13"/>
  <c r="H22" i="13"/>
  <c r="G22" i="13"/>
  <c r="F22" i="13"/>
  <c r="E22" i="13"/>
  <c r="D22" i="13"/>
  <c r="H21" i="13"/>
  <c r="G21" i="13"/>
  <c r="D21" i="13"/>
  <c r="H20" i="13"/>
  <c r="G20" i="13"/>
  <c r="H19" i="13"/>
  <c r="G19" i="13"/>
  <c r="F19" i="13"/>
  <c r="C19" i="13"/>
  <c r="H18" i="13"/>
  <c r="G18" i="13"/>
  <c r="F18" i="13"/>
  <c r="H17" i="13"/>
  <c r="G17" i="13"/>
  <c r="C17" i="13"/>
  <c r="H16" i="13"/>
  <c r="G16" i="13"/>
  <c r="E16" i="13"/>
  <c r="C16" i="13"/>
  <c r="H15" i="13"/>
  <c r="F15" i="13"/>
  <c r="C15" i="13"/>
  <c r="H14" i="13"/>
  <c r="G14" i="13"/>
  <c r="H13" i="13"/>
  <c r="G13" i="13"/>
  <c r="C13" i="13"/>
  <c r="H12" i="13"/>
  <c r="C11" i="13"/>
  <c r="H10" i="13"/>
  <c r="F10" i="13"/>
  <c r="C9" i="13"/>
  <c r="B67" i="13"/>
  <c r="B65" i="13"/>
  <c r="B63" i="13"/>
  <c r="B61" i="13"/>
  <c r="B59" i="13"/>
  <c r="B57" i="13"/>
  <c r="B55" i="13"/>
  <c r="B53" i="13"/>
  <c r="B51" i="13"/>
  <c r="B49" i="13"/>
  <c r="B47" i="13"/>
  <c r="B45" i="13"/>
  <c r="B43" i="13"/>
  <c r="B41" i="13"/>
  <c r="B39" i="13"/>
  <c r="B37" i="13"/>
  <c r="B35" i="13"/>
  <c r="B33" i="13"/>
  <c r="B31" i="13"/>
  <c r="B29" i="13"/>
  <c r="B27" i="13"/>
  <c r="B25" i="13"/>
  <c r="B23" i="13"/>
  <c r="B21" i="13"/>
  <c r="B19" i="13"/>
  <c r="B17" i="13"/>
  <c r="B15" i="13"/>
  <c r="B13" i="13"/>
  <c r="B11" i="13"/>
  <c r="B9" i="13"/>
  <c r="AF66" i="10" l="1"/>
  <c r="C66" i="10" s="1"/>
  <c r="C98" i="10"/>
  <c r="C114" i="10"/>
  <c r="AF130" i="10"/>
  <c r="C130" i="10" s="1"/>
  <c r="AF162" i="10"/>
  <c r="C162" i="10" s="1"/>
  <c r="AF178" i="10"/>
  <c r="C178" i="10" s="1"/>
  <c r="AF194" i="10"/>
  <c r="C194" i="10" s="1"/>
  <c r="AF210" i="10"/>
  <c r="C210" i="10" s="1"/>
  <c r="AF146" i="10"/>
  <c r="C146" i="10" s="1"/>
  <c r="AF68" i="10"/>
  <c r="C68" i="10" s="1"/>
  <c r="AF84" i="10"/>
  <c r="C84" i="10" s="1"/>
  <c r="AF100" i="10"/>
  <c r="C100" i="10" s="1"/>
  <c r="AF116" i="10"/>
  <c r="C116" i="10" s="1"/>
  <c r="AF132" i="10"/>
  <c r="C132" i="10" s="1"/>
  <c r="AF148" i="10"/>
  <c r="C148" i="10" s="1"/>
  <c r="AF164" i="10"/>
  <c r="C164" i="10" s="1"/>
  <c r="AF180" i="10"/>
  <c r="C180" i="10" s="1"/>
  <c r="AF196" i="10"/>
  <c r="C196" i="10" s="1"/>
  <c r="AF212" i="10"/>
  <c r="C212" i="10" s="1"/>
  <c r="AF70" i="10"/>
  <c r="C70" i="10" s="1"/>
  <c r="AF86" i="10"/>
  <c r="C86" i="10" s="1"/>
  <c r="AF102" i="10"/>
  <c r="C102" i="10" s="1"/>
  <c r="AF118" i="10"/>
  <c r="C118" i="10" s="1"/>
  <c r="AF134" i="10"/>
  <c r="C134" i="10" s="1"/>
  <c r="AF150" i="10"/>
  <c r="C150" i="10" s="1"/>
  <c r="AF166" i="10"/>
  <c r="C166" i="10" s="1"/>
  <c r="AF182" i="10"/>
  <c r="C182" i="10" s="1"/>
  <c r="AF198" i="10"/>
  <c r="C198" i="10" s="1"/>
  <c r="AF214" i="10"/>
  <c r="C214" i="10" s="1"/>
  <c r="AF56" i="10"/>
  <c r="C56" i="10" s="1"/>
  <c r="AF88" i="10"/>
  <c r="C88" i="10" s="1"/>
  <c r="AF104" i="10"/>
  <c r="C104" i="10" s="1"/>
  <c r="AF120" i="10"/>
  <c r="C120" i="10" s="1"/>
  <c r="AF136" i="10"/>
  <c r="C136" i="10" s="1"/>
  <c r="AF152" i="10"/>
  <c r="C152" i="10" s="1"/>
  <c r="AF168" i="10"/>
  <c r="C168" i="10" s="1"/>
  <c r="AF184" i="10"/>
  <c r="C184" i="10" s="1"/>
  <c r="AF200" i="10"/>
  <c r="C200" i="10" s="1"/>
  <c r="AF216" i="10"/>
  <c r="C216" i="10" s="1"/>
  <c r="AF58" i="10"/>
  <c r="C58" i="10" s="1"/>
  <c r="AF74" i="10"/>
  <c r="C74" i="10" s="1"/>
  <c r="AF90" i="10"/>
  <c r="C90" i="10" s="1"/>
  <c r="AF106" i="10"/>
  <c r="C106" i="10" s="1"/>
  <c r="AF122" i="10"/>
  <c r="C122" i="10" s="1"/>
  <c r="AF138" i="10"/>
  <c r="C138" i="10" s="1"/>
  <c r="AF154" i="10"/>
  <c r="C154" i="10" s="1"/>
  <c r="AF170" i="10"/>
  <c r="C170" i="10" s="1"/>
  <c r="AF186" i="10"/>
  <c r="C186" i="10" s="1"/>
  <c r="AF202" i="10"/>
  <c r="C202" i="10" s="1"/>
  <c r="AF218" i="10"/>
  <c r="C218" i="10" s="1"/>
  <c r="AF60" i="10"/>
  <c r="C60" i="10" s="1"/>
  <c r="AF76" i="10"/>
  <c r="C76" i="10" s="1"/>
  <c r="AF92" i="10"/>
  <c r="C92" i="10" s="1"/>
  <c r="AF108" i="10"/>
  <c r="C108" i="10" s="1"/>
  <c r="AF124" i="10"/>
  <c r="C124" i="10" s="1"/>
  <c r="AF140" i="10"/>
  <c r="C140" i="10" s="1"/>
  <c r="AF156" i="10"/>
  <c r="C156" i="10" s="1"/>
  <c r="AF172" i="10"/>
  <c r="C172" i="10" s="1"/>
  <c r="AF188" i="10"/>
  <c r="C188" i="10" s="1"/>
  <c r="AF204" i="10"/>
  <c r="C204" i="10" s="1"/>
  <c r="AF220" i="10"/>
  <c r="C220" i="10" s="1"/>
  <c r="AF62" i="10"/>
  <c r="C62" i="10" s="1"/>
  <c r="AF78" i="10"/>
  <c r="C78" i="10" s="1"/>
  <c r="AF94" i="10"/>
  <c r="C94" i="10" s="1"/>
  <c r="AF110" i="10"/>
  <c r="C110" i="10" s="1"/>
  <c r="AF126" i="10"/>
  <c r="C126" i="10" s="1"/>
  <c r="AF142" i="10"/>
  <c r="C142" i="10" s="1"/>
  <c r="AF158" i="10"/>
  <c r="C158" i="10" s="1"/>
  <c r="AF174" i="10"/>
  <c r="C174" i="10" s="1"/>
  <c r="AF190" i="10"/>
  <c r="C190" i="10" s="1"/>
  <c r="AF206" i="10"/>
  <c r="C206" i="10" s="1"/>
  <c r="AF222" i="10"/>
  <c r="C222" i="10" s="1"/>
  <c r="AF80" i="10"/>
  <c r="C80" i="10" s="1"/>
  <c r="AF96" i="10"/>
  <c r="C96" i="10" s="1"/>
  <c r="AF112" i="10"/>
  <c r="C112" i="10" s="1"/>
  <c r="AF128" i="10"/>
  <c r="C128" i="10" s="1"/>
  <c r="AF144" i="10"/>
  <c r="C144" i="10" s="1"/>
  <c r="AF160" i="10"/>
  <c r="C160" i="10" s="1"/>
  <c r="AF176" i="10"/>
  <c r="C176" i="10" s="1"/>
  <c r="AF192" i="10"/>
  <c r="C192" i="10" s="1"/>
  <c r="AF208" i="10"/>
  <c r="C208" i="10" s="1"/>
  <c r="AF224" i="10"/>
  <c r="C224" i="10" s="1"/>
  <c r="AD44" i="10"/>
  <c r="AD42" i="10"/>
  <c r="D38" i="13"/>
  <c r="C41" i="13"/>
  <c r="D44" i="13"/>
  <c r="D23" i="13"/>
  <c r="D45" i="13"/>
  <c r="C40" i="13"/>
  <c r="C24" i="13"/>
  <c r="C46" i="13"/>
  <c r="C25" i="13"/>
  <c r="C43" i="13"/>
  <c r="D24" i="13"/>
  <c r="D40" i="13"/>
  <c r="Z32" i="10"/>
  <c r="AF52" i="10" s="1"/>
  <c r="C52" i="10" s="1"/>
  <c r="Z34" i="10"/>
  <c r="W224" i="10"/>
  <c r="W222" i="10"/>
  <c r="W220" i="10"/>
  <c r="W218" i="10"/>
  <c r="W216" i="10"/>
  <c r="W214" i="10"/>
  <c r="W212" i="10"/>
  <c r="W210" i="10"/>
  <c r="W208" i="10"/>
  <c r="W206" i="10"/>
  <c r="W204" i="10"/>
  <c r="W202" i="10"/>
  <c r="W200" i="10"/>
  <c r="W198" i="10"/>
  <c r="W196" i="10"/>
  <c r="W194" i="10"/>
  <c r="W192" i="10"/>
  <c r="W190" i="10"/>
  <c r="W188" i="10"/>
  <c r="W186" i="10"/>
  <c r="W184" i="10"/>
  <c r="W182" i="10"/>
  <c r="W180" i="10"/>
  <c r="W178" i="10"/>
  <c r="W176" i="10"/>
  <c r="W174" i="10"/>
  <c r="W172" i="10"/>
  <c r="W170" i="10"/>
  <c r="W168" i="10"/>
  <c r="W166" i="10"/>
  <c r="W164" i="10"/>
  <c r="W162" i="10"/>
  <c r="W160" i="10"/>
  <c r="W158" i="10"/>
  <c r="W156" i="10"/>
  <c r="W154" i="10"/>
  <c r="W152" i="10"/>
  <c r="W150" i="10"/>
  <c r="W148" i="10"/>
  <c r="W146" i="10"/>
  <c r="W144" i="10"/>
  <c r="W142" i="10"/>
  <c r="W140" i="10"/>
  <c r="W138" i="10"/>
  <c r="W136" i="10"/>
  <c r="W134" i="10"/>
  <c r="W132" i="10"/>
  <c r="W130" i="10"/>
  <c r="W128"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W36" i="10"/>
  <c r="W34" i="10"/>
  <c r="V34" i="10" s="1"/>
  <c r="W32" i="10"/>
  <c r="W30" i="10"/>
  <c r="W28" i="10"/>
  <c r="V28" i="10" s="1"/>
  <c r="W26" i="10"/>
  <c r="V26" i="10" s="1"/>
  <c r="H28" i="12"/>
  <c r="H27" i="12"/>
  <c r="H26" i="12"/>
  <c r="H25" i="12"/>
  <c r="H24" i="12"/>
  <c r="H23" i="12"/>
  <c r="H22" i="12"/>
  <c r="H21" i="12"/>
  <c r="H20" i="12"/>
  <c r="H19" i="12"/>
  <c r="A28" i="12"/>
  <c r="F28" i="12" s="1"/>
  <c r="A27" i="12"/>
  <c r="F27" i="12" s="1"/>
  <c r="A26" i="12"/>
  <c r="F26" i="12" s="1"/>
  <c r="A25" i="12"/>
  <c r="F25" i="12" s="1"/>
  <c r="A24" i="12"/>
  <c r="F24" i="12" s="1"/>
  <c r="A23" i="12"/>
  <c r="F23" i="12" s="1"/>
  <c r="A22" i="12"/>
  <c r="F22" i="12" s="1"/>
  <c r="A21" i="12"/>
  <c r="F21" i="12" s="1"/>
  <c r="A20" i="12"/>
  <c r="F20" i="12" s="1"/>
  <c r="A19" i="12"/>
  <c r="B19" i="12" s="1"/>
  <c r="AF48" i="10" l="1"/>
  <c r="C48" i="10" s="1"/>
  <c r="AF36" i="10"/>
  <c r="C36" i="10" s="1"/>
  <c r="AF34" i="10"/>
  <c r="C34" i="10" s="1"/>
  <c r="AF82" i="10"/>
  <c r="C82" i="10" s="1"/>
  <c r="AF32" i="10"/>
  <c r="C32" i="10" s="1"/>
  <c r="AF54" i="10"/>
  <c r="C54" i="10" s="1"/>
  <c r="AF72" i="10"/>
  <c r="C72" i="10" s="1"/>
  <c r="AF42" i="10"/>
  <c r="C42" i="10" s="1"/>
  <c r="AF64" i="10"/>
  <c r="C64" i="10" s="1"/>
  <c r="AF38" i="10"/>
  <c r="C38" i="10" s="1"/>
  <c r="AF40" i="10"/>
  <c r="C40" i="10" s="1"/>
  <c r="AF46" i="10"/>
  <c r="C46" i="10" s="1"/>
  <c r="AF44" i="10"/>
  <c r="C44" i="10" s="1"/>
  <c r="AF28" i="10"/>
  <c r="C28" i="10" s="1"/>
  <c r="AF30" i="10"/>
  <c r="C30" i="10" s="1"/>
  <c r="AD50" i="10"/>
  <c r="AB34" i="10"/>
  <c r="AF26" i="10"/>
  <c r="C26" i="10" s="1"/>
  <c r="AF50" i="10"/>
  <c r="C50" i="10" s="1"/>
  <c r="V46" i="10"/>
  <c r="AB46" i="10" s="1"/>
  <c r="AC46" i="10"/>
  <c r="V110" i="10"/>
  <c r="AB110" i="10" s="1"/>
  <c r="AC110" i="10"/>
  <c r="V158" i="10"/>
  <c r="AB158" i="10" s="1"/>
  <c r="AC158" i="10"/>
  <c r="V190" i="10"/>
  <c r="AB190" i="10" s="1"/>
  <c r="AC190" i="10"/>
  <c r="V222" i="10"/>
  <c r="AB222" i="10" s="1"/>
  <c r="AC222" i="10"/>
  <c r="V32" i="10"/>
  <c r="AB32" i="10" s="1"/>
  <c r="AC32" i="10"/>
  <c r="V48" i="10"/>
  <c r="AB48" i="10" s="1"/>
  <c r="AC48" i="10"/>
  <c r="V64" i="10"/>
  <c r="AB64" i="10" s="1"/>
  <c r="AC64" i="10"/>
  <c r="V80" i="10"/>
  <c r="AB80" i="10" s="1"/>
  <c r="AC80" i="10"/>
  <c r="V96" i="10"/>
  <c r="AB96" i="10" s="1"/>
  <c r="AC96" i="10"/>
  <c r="V112" i="10"/>
  <c r="AB112" i="10" s="1"/>
  <c r="AC112" i="10"/>
  <c r="V128" i="10"/>
  <c r="AB128" i="10" s="1"/>
  <c r="AC128" i="10"/>
  <c r="V144" i="10"/>
  <c r="AB144" i="10" s="1"/>
  <c r="AC144" i="10"/>
  <c r="V160" i="10"/>
  <c r="AB160" i="10" s="1"/>
  <c r="AC160" i="10"/>
  <c r="V176" i="10"/>
  <c r="AB176" i="10" s="1"/>
  <c r="AC176" i="10"/>
  <c r="V192" i="10"/>
  <c r="AB192" i="10" s="1"/>
  <c r="AC192" i="10"/>
  <c r="V208" i="10"/>
  <c r="AB208" i="10" s="1"/>
  <c r="AC208" i="10"/>
  <c r="V224" i="10"/>
  <c r="AB224" i="10" s="1"/>
  <c r="AC224" i="10"/>
  <c r="V136" i="10"/>
  <c r="AB136" i="10" s="1"/>
  <c r="AC136" i="10"/>
  <c r="V30" i="10"/>
  <c r="AB30" i="10" s="1"/>
  <c r="AC30" i="10"/>
  <c r="V94" i="10"/>
  <c r="AB94" i="10" s="1"/>
  <c r="AC94" i="10"/>
  <c r="V142" i="10"/>
  <c r="AB142" i="10" s="1"/>
  <c r="AC142" i="10"/>
  <c r="V50" i="10"/>
  <c r="AB50" i="10" s="1"/>
  <c r="AC50" i="10"/>
  <c r="V66" i="10"/>
  <c r="V82" i="10"/>
  <c r="AB82" i="10" s="1"/>
  <c r="AC82" i="10"/>
  <c r="V98" i="10"/>
  <c r="AB98" i="10" s="1"/>
  <c r="AC98" i="10"/>
  <c r="V114" i="10"/>
  <c r="AB114" i="10" s="1"/>
  <c r="AC114" i="10"/>
  <c r="V130" i="10"/>
  <c r="AB130" i="10" s="1"/>
  <c r="AC130" i="10"/>
  <c r="V146" i="10"/>
  <c r="AB146" i="10" s="1"/>
  <c r="AC146" i="10"/>
  <c r="V162" i="10"/>
  <c r="AB162" i="10" s="1"/>
  <c r="AC162" i="10"/>
  <c r="V178" i="10"/>
  <c r="AB178" i="10" s="1"/>
  <c r="AC178" i="10"/>
  <c r="V194" i="10"/>
  <c r="AB194" i="10" s="1"/>
  <c r="AC194" i="10"/>
  <c r="V210" i="10"/>
  <c r="AB210" i="10" s="1"/>
  <c r="AC210" i="10"/>
  <c r="V40" i="10"/>
  <c r="AB40" i="10" s="1"/>
  <c r="AC40" i="10"/>
  <c r="V88" i="10"/>
  <c r="AB88" i="10" s="1"/>
  <c r="AC88" i="10"/>
  <c r="V168" i="10"/>
  <c r="AB168" i="10" s="1"/>
  <c r="AC168" i="10"/>
  <c r="V58" i="10"/>
  <c r="V78" i="10"/>
  <c r="AB78" i="10" s="1"/>
  <c r="AC78" i="10"/>
  <c r="V174" i="10"/>
  <c r="AB174" i="10" s="1"/>
  <c r="AC174" i="10"/>
  <c r="V52" i="10"/>
  <c r="AB52" i="10" s="1"/>
  <c r="AC52" i="10"/>
  <c r="V84" i="10"/>
  <c r="AB84" i="10" s="1"/>
  <c r="AC84" i="10"/>
  <c r="V100" i="10"/>
  <c r="AB100" i="10" s="1"/>
  <c r="AC100" i="10"/>
  <c r="V116" i="10"/>
  <c r="AB116" i="10" s="1"/>
  <c r="AC116" i="10"/>
  <c r="V132" i="10"/>
  <c r="AB132" i="10" s="1"/>
  <c r="AC132" i="10"/>
  <c r="V148" i="10"/>
  <c r="AB148" i="10" s="1"/>
  <c r="AC148" i="10"/>
  <c r="V164" i="10"/>
  <c r="AB164" i="10" s="1"/>
  <c r="AC164" i="10"/>
  <c r="V180" i="10"/>
  <c r="AB180" i="10" s="1"/>
  <c r="AC180" i="10"/>
  <c r="V196" i="10"/>
  <c r="AB196" i="10" s="1"/>
  <c r="AC196" i="10"/>
  <c r="V212" i="10"/>
  <c r="AB212" i="10" s="1"/>
  <c r="AC212" i="10"/>
  <c r="AC34" i="10"/>
  <c r="V72" i="10"/>
  <c r="AB72" i="10" s="1"/>
  <c r="AC72" i="10"/>
  <c r="V200" i="10"/>
  <c r="AB200" i="10" s="1"/>
  <c r="AC200" i="10"/>
  <c r="V62" i="10"/>
  <c r="V126" i="10"/>
  <c r="AB126" i="10" s="1"/>
  <c r="AC126" i="10"/>
  <c r="V206" i="10"/>
  <c r="AB206" i="10" s="1"/>
  <c r="AC206" i="10"/>
  <c r="V36" i="10"/>
  <c r="AB36" i="10" s="1"/>
  <c r="AC36" i="10"/>
  <c r="V68" i="10"/>
  <c r="AB68" i="10" s="1"/>
  <c r="AC68" i="10"/>
  <c r="V38" i="10"/>
  <c r="AB38" i="10" s="1"/>
  <c r="AC38" i="10"/>
  <c r="V54" i="10"/>
  <c r="V70" i="10"/>
  <c r="V86" i="10"/>
  <c r="AB86" i="10" s="1"/>
  <c r="AC86" i="10"/>
  <c r="V102" i="10"/>
  <c r="AB102" i="10" s="1"/>
  <c r="AC102" i="10"/>
  <c r="V118" i="10"/>
  <c r="AB118" i="10" s="1"/>
  <c r="AC118" i="10"/>
  <c r="V134" i="10"/>
  <c r="AB134" i="10" s="1"/>
  <c r="AC134" i="10"/>
  <c r="V150" i="10"/>
  <c r="AB150" i="10" s="1"/>
  <c r="AC150" i="10"/>
  <c r="V166" i="10"/>
  <c r="AB166" i="10" s="1"/>
  <c r="AC166" i="10"/>
  <c r="V182" i="10"/>
  <c r="AB182" i="10" s="1"/>
  <c r="AC182" i="10"/>
  <c r="V198" i="10"/>
  <c r="AB198" i="10" s="1"/>
  <c r="AC198" i="10"/>
  <c r="V214" i="10"/>
  <c r="AB214" i="10" s="1"/>
  <c r="AC214" i="10"/>
  <c r="V120" i="10"/>
  <c r="AB120" i="10" s="1"/>
  <c r="AC120" i="10"/>
  <c r="V216" i="10"/>
  <c r="AB216" i="10" s="1"/>
  <c r="AC216" i="10"/>
  <c r="V152" i="10"/>
  <c r="AB152" i="10" s="1"/>
  <c r="AC152" i="10"/>
  <c r="V42" i="10"/>
  <c r="AB42" i="10" s="1"/>
  <c r="AC42" i="10"/>
  <c r="V90" i="10"/>
  <c r="AB90" i="10" s="1"/>
  <c r="AC90" i="10"/>
  <c r="V122" i="10"/>
  <c r="AB122" i="10" s="1"/>
  <c r="AC122" i="10"/>
  <c r="V138" i="10"/>
  <c r="AB138" i="10" s="1"/>
  <c r="AC138" i="10"/>
  <c r="V154" i="10"/>
  <c r="AB154" i="10" s="1"/>
  <c r="AC154" i="10"/>
  <c r="V170" i="10"/>
  <c r="AB170" i="10" s="1"/>
  <c r="AC170" i="10"/>
  <c r="V186" i="10"/>
  <c r="AB186" i="10" s="1"/>
  <c r="AC186" i="10"/>
  <c r="V202" i="10"/>
  <c r="AB202" i="10" s="1"/>
  <c r="AC202" i="10"/>
  <c r="V218" i="10"/>
  <c r="AB218" i="10" s="1"/>
  <c r="AC218" i="10"/>
  <c r="V56" i="10"/>
  <c r="V104" i="10"/>
  <c r="AB104" i="10" s="1"/>
  <c r="AC104" i="10"/>
  <c r="V184" i="10"/>
  <c r="AB184" i="10" s="1"/>
  <c r="AC184" i="10"/>
  <c r="V74" i="10"/>
  <c r="AB74" i="10" s="1"/>
  <c r="AC74" i="10"/>
  <c r="V106" i="10"/>
  <c r="AB106" i="10" s="1"/>
  <c r="AC106" i="10"/>
  <c r="V44" i="10"/>
  <c r="AB44" i="10" s="1"/>
  <c r="AC44" i="10"/>
  <c r="V60" i="10"/>
  <c r="V76" i="10"/>
  <c r="AB76" i="10" s="1"/>
  <c r="AC76" i="10"/>
  <c r="V92" i="10"/>
  <c r="AB92" i="10" s="1"/>
  <c r="AC92" i="10"/>
  <c r="V108" i="10"/>
  <c r="AB108" i="10" s="1"/>
  <c r="AC108" i="10"/>
  <c r="V124" i="10"/>
  <c r="AB124" i="10" s="1"/>
  <c r="AC124" i="10"/>
  <c r="V140" i="10"/>
  <c r="AB140" i="10" s="1"/>
  <c r="AC140" i="10"/>
  <c r="V156" i="10"/>
  <c r="AB156" i="10" s="1"/>
  <c r="AC156" i="10"/>
  <c r="V172" i="10"/>
  <c r="AB172" i="10" s="1"/>
  <c r="AC172" i="10"/>
  <c r="V188" i="10"/>
  <c r="AB188" i="10" s="1"/>
  <c r="AC188" i="10"/>
  <c r="V204" i="10"/>
  <c r="AB204" i="10" s="1"/>
  <c r="AC204" i="10"/>
  <c r="V220" i="10"/>
  <c r="AB220" i="10" s="1"/>
  <c r="AC220" i="10"/>
  <c r="AC26" i="10"/>
  <c r="AI26" i="10" s="1"/>
  <c r="C19" i="12"/>
  <c r="G19" i="12"/>
  <c r="C20" i="12"/>
  <c r="G20" i="12"/>
  <c r="C21" i="12"/>
  <c r="G21" i="12"/>
  <c r="C22" i="12"/>
  <c r="G22" i="12"/>
  <c r="C23" i="12"/>
  <c r="G23" i="12"/>
  <c r="C24" i="12"/>
  <c r="G24" i="12"/>
  <c r="C25" i="12"/>
  <c r="G25" i="12"/>
  <c r="C26" i="12"/>
  <c r="G26" i="12"/>
  <c r="C27" i="12"/>
  <c r="G27" i="12"/>
  <c r="C28" i="12"/>
  <c r="G28" i="12"/>
  <c r="F19" i="12"/>
  <c r="B20" i="12"/>
  <c r="B21" i="12"/>
  <c r="B22" i="12"/>
  <c r="B23" i="12"/>
  <c r="B24" i="12"/>
  <c r="B25" i="12"/>
  <c r="B26" i="12"/>
  <c r="B27" i="12"/>
  <c r="B28" i="12"/>
  <c r="AC28" i="10"/>
  <c r="M225" i="10"/>
  <c r="L225" i="10"/>
  <c r="K225" i="10"/>
  <c r="J225" i="10"/>
  <c r="I225" i="10"/>
  <c r="H225" i="10"/>
  <c r="M224" i="10"/>
  <c r="L224" i="10"/>
  <c r="K224" i="10"/>
  <c r="J224" i="10"/>
  <c r="I224" i="10"/>
  <c r="H224" i="10"/>
  <c r="M223" i="10"/>
  <c r="L223" i="10"/>
  <c r="K223" i="10"/>
  <c r="J223" i="10"/>
  <c r="I223" i="10"/>
  <c r="H223" i="10"/>
  <c r="M222" i="10"/>
  <c r="L222" i="10"/>
  <c r="K222" i="10"/>
  <c r="J222" i="10"/>
  <c r="I222" i="10"/>
  <c r="H222" i="10"/>
  <c r="M221" i="10"/>
  <c r="L221" i="10"/>
  <c r="K221" i="10"/>
  <c r="J221" i="10"/>
  <c r="I221" i="10"/>
  <c r="H221" i="10"/>
  <c r="M220" i="10"/>
  <c r="L220" i="10"/>
  <c r="K220" i="10"/>
  <c r="J220" i="10"/>
  <c r="I220" i="10"/>
  <c r="H220" i="10"/>
  <c r="M219" i="10"/>
  <c r="L219" i="10"/>
  <c r="K219" i="10"/>
  <c r="J219" i="10"/>
  <c r="I219" i="10"/>
  <c r="H219" i="10"/>
  <c r="M218" i="10"/>
  <c r="L218" i="10"/>
  <c r="K218" i="10"/>
  <c r="J218" i="10"/>
  <c r="I218" i="10"/>
  <c r="H218" i="10"/>
  <c r="M217" i="10"/>
  <c r="L217" i="10"/>
  <c r="K217" i="10"/>
  <c r="J217" i="10"/>
  <c r="I217" i="10"/>
  <c r="H217" i="10"/>
  <c r="M216" i="10"/>
  <c r="L216" i="10"/>
  <c r="K216" i="10"/>
  <c r="J216" i="10"/>
  <c r="I216" i="10"/>
  <c r="H216" i="10"/>
  <c r="M215" i="10"/>
  <c r="L215" i="10"/>
  <c r="K215" i="10"/>
  <c r="J215" i="10"/>
  <c r="I215" i="10"/>
  <c r="H215" i="10"/>
  <c r="M214" i="10"/>
  <c r="L214" i="10"/>
  <c r="K214" i="10"/>
  <c r="J214" i="10"/>
  <c r="I214" i="10"/>
  <c r="H214" i="10"/>
  <c r="M213" i="10"/>
  <c r="L213" i="10"/>
  <c r="K213" i="10"/>
  <c r="J213" i="10"/>
  <c r="I213" i="10"/>
  <c r="H213" i="10"/>
  <c r="M212" i="10"/>
  <c r="L212" i="10"/>
  <c r="K212" i="10"/>
  <c r="J212" i="10"/>
  <c r="I212" i="10"/>
  <c r="H212" i="10"/>
  <c r="M211" i="10"/>
  <c r="L211" i="10"/>
  <c r="K211" i="10"/>
  <c r="J211" i="10"/>
  <c r="I211" i="10"/>
  <c r="H211" i="10"/>
  <c r="M210" i="10"/>
  <c r="L210" i="10"/>
  <c r="K210" i="10"/>
  <c r="J210" i="10"/>
  <c r="I210" i="10"/>
  <c r="H210" i="10"/>
  <c r="M209" i="10"/>
  <c r="L209" i="10"/>
  <c r="K209" i="10"/>
  <c r="J209" i="10"/>
  <c r="I209" i="10"/>
  <c r="H209" i="10"/>
  <c r="M208" i="10"/>
  <c r="L208" i="10"/>
  <c r="K208" i="10"/>
  <c r="J208" i="10"/>
  <c r="I208" i="10"/>
  <c r="H208" i="10"/>
  <c r="M207" i="10"/>
  <c r="L207" i="10"/>
  <c r="K207" i="10"/>
  <c r="J207" i="10"/>
  <c r="I207" i="10"/>
  <c r="H207" i="10"/>
  <c r="M206" i="10"/>
  <c r="L206" i="10"/>
  <c r="K206" i="10"/>
  <c r="J206" i="10"/>
  <c r="I206" i="10"/>
  <c r="H206" i="10"/>
  <c r="M205" i="10"/>
  <c r="L205" i="10"/>
  <c r="K205" i="10"/>
  <c r="J205" i="10"/>
  <c r="I205" i="10"/>
  <c r="H205" i="10"/>
  <c r="M204" i="10"/>
  <c r="L204" i="10"/>
  <c r="K204" i="10"/>
  <c r="J204" i="10"/>
  <c r="I204" i="10"/>
  <c r="H204" i="10"/>
  <c r="M203" i="10"/>
  <c r="L203" i="10"/>
  <c r="K203" i="10"/>
  <c r="J203" i="10"/>
  <c r="I203" i="10"/>
  <c r="H203" i="10"/>
  <c r="M202" i="10"/>
  <c r="L202" i="10"/>
  <c r="K202" i="10"/>
  <c r="J202" i="10"/>
  <c r="I202" i="10"/>
  <c r="H202" i="10"/>
  <c r="M201" i="10"/>
  <c r="L201" i="10"/>
  <c r="K201" i="10"/>
  <c r="J201" i="10"/>
  <c r="I201" i="10"/>
  <c r="H201" i="10"/>
  <c r="M200" i="10"/>
  <c r="L200" i="10"/>
  <c r="K200" i="10"/>
  <c r="J200" i="10"/>
  <c r="I200" i="10"/>
  <c r="H200" i="10"/>
  <c r="M199" i="10"/>
  <c r="L199" i="10"/>
  <c r="K199" i="10"/>
  <c r="J199" i="10"/>
  <c r="I199" i="10"/>
  <c r="H199" i="10"/>
  <c r="M198" i="10"/>
  <c r="L198" i="10"/>
  <c r="K198" i="10"/>
  <c r="J198" i="10"/>
  <c r="I198" i="10"/>
  <c r="H198" i="10"/>
  <c r="M197" i="10"/>
  <c r="L197" i="10"/>
  <c r="K197" i="10"/>
  <c r="J197" i="10"/>
  <c r="I197" i="10"/>
  <c r="H197" i="10"/>
  <c r="M196" i="10"/>
  <c r="L196" i="10"/>
  <c r="K196" i="10"/>
  <c r="J196" i="10"/>
  <c r="I196" i="10"/>
  <c r="H196" i="10"/>
  <c r="M195" i="10"/>
  <c r="L195" i="10"/>
  <c r="K195" i="10"/>
  <c r="J195" i="10"/>
  <c r="I195" i="10"/>
  <c r="H195" i="10"/>
  <c r="M194" i="10"/>
  <c r="L194" i="10"/>
  <c r="K194" i="10"/>
  <c r="J194" i="10"/>
  <c r="I194" i="10"/>
  <c r="H194" i="10"/>
  <c r="M193" i="10"/>
  <c r="L193" i="10"/>
  <c r="K193" i="10"/>
  <c r="J193" i="10"/>
  <c r="I193" i="10"/>
  <c r="H193" i="10"/>
  <c r="M192" i="10"/>
  <c r="L192" i="10"/>
  <c r="K192" i="10"/>
  <c r="J192" i="10"/>
  <c r="I192" i="10"/>
  <c r="H192" i="10"/>
  <c r="M191" i="10"/>
  <c r="L191" i="10"/>
  <c r="K191" i="10"/>
  <c r="J191" i="10"/>
  <c r="I191" i="10"/>
  <c r="H191" i="10"/>
  <c r="M190" i="10"/>
  <c r="L190" i="10"/>
  <c r="K190" i="10"/>
  <c r="J190" i="10"/>
  <c r="I190" i="10"/>
  <c r="H190" i="10"/>
  <c r="M189" i="10"/>
  <c r="L189" i="10"/>
  <c r="K189" i="10"/>
  <c r="J189" i="10"/>
  <c r="I189" i="10"/>
  <c r="H189" i="10"/>
  <c r="M188" i="10"/>
  <c r="L188" i="10"/>
  <c r="K188" i="10"/>
  <c r="J188" i="10"/>
  <c r="I188" i="10"/>
  <c r="H188" i="10"/>
  <c r="M187" i="10"/>
  <c r="L187" i="10"/>
  <c r="K187" i="10"/>
  <c r="J187" i="10"/>
  <c r="I187" i="10"/>
  <c r="H187" i="10"/>
  <c r="M186" i="10"/>
  <c r="L186" i="10"/>
  <c r="K186" i="10"/>
  <c r="J186" i="10"/>
  <c r="I186" i="10"/>
  <c r="H186" i="10"/>
  <c r="M185" i="10"/>
  <c r="L185" i="10"/>
  <c r="K185" i="10"/>
  <c r="J185" i="10"/>
  <c r="I185" i="10"/>
  <c r="H185" i="10"/>
  <c r="M184" i="10"/>
  <c r="L184" i="10"/>
  <c r="K184" i="10"/>
  <c r="J184" i="10"/>
  <c r="I184" i="10"/>
  <c r="H184" i="10"/>
  <c r="M183" i="10"/>
  <c r="L183" i="10"/>
  <c r="K183" i="10"/>
  <c r="J183" i="10"/>
  <c r="I183" i="10"/>
  <c r="H183" i="10"/>
  <c r="M182" i="10"/>
  <c r="L182" i="10"/>
  <c r="K182" i="10"/>
  <c r="J182" i="10"/>
  <c r="I182" i="10"/>
  <c r="H182" i="10"/>
  <c r="M181" i="10"/>
  <c r="L181" i="10"/>
  <c r="K181" i="10"/>
  <c r="J181" i="10"/>
  <c r="I181" i="10"/>
  <c r="H181" i="10"/>
  <c r="M180" i="10"/>
  <c r="L180" i="10"/>
  <c r="K180" i="10"/>
  <c r="J180" i="10"/>
  <c r="I180" i="10"/>
  <c r="H180" i="10"/>
  <c r="M179" i="10"/>
  <c r="L179" i="10"/>
  <c r="K179" i="10"/>
  <c r="J179" i="10"/>
  <c r="I179" i="10"/>
  <c r="H179" i="10"/>
  <c r="M178" i="10"/>
  <c r="L178" i="10"/>
  <c r="K178" i="10"/>
  <c r="J178" i="10"/>
  <c r="I178" i="10"/>
  <c r="H178" i="10"/>
  <c r="M177" i="10"/>
  <c r="L177" i="10"/>
  <c r="K177" i="10"/>
  <c r="J177" i="10"/>
  <c r="I177" i="10"/>
  <c r="H177" i="10"/>
  <c r="M176" i="10"/>
  <c r="L176" i="10"/>
  <c r="K176" i="10"/>
  <c r="J176" i="10"/>
  <c r="I176" i="10"/>
  <c r="H176" i="10"/>
  <c r="M175" i="10"/>
  <c r="L175" i="10"/>
  <c r="K175" i="10"/>
  <c r="J175" i="10"/>
  <c r="I175" i="10"/>
  <c r="H175" i="10"/>
  <c r="M174" i="10"/>
  <c r="L174" i="10"/>
  <c r="K174" i="10"/>
  <c r="J174" i="10"/>
  <c r="I174" i="10"/>
  <c r="H174" i="10"/>
  <c r="M173" i="10"/>
  <c r="L173" i="10"/>
  <c r="K173" i="10"/>
  <c r="J173" i="10"/>
  <c r="I173" i="10"/>
  <c r="H173" i="10"/>
  <c r="M172" i="10"/>
  <c r="L172" i="10"/>
  <c r="K172" i="10"/>
  <c r="J172" i="10"/>
  <c r="I172" i="10"/>
  <c r="H172" i="10"/>
  <c r="M171" i="10"/>
  <c r="L171" i="10"/>
  <c r="K171" i="10"/>
  <c r="J171" i="10"/>
  <c r="I171" i="10"/>
  <c r="H171" i="10"/>
  <c r="M170" i="10"/>
  <c r="L170" i="10"/>
  <c r="K170" i="10"/>
  <c r="J170" i="10"/>
  <c r="I170" i="10"/>
  <c r="H170" i="10"/>
  <c r="M169" i="10"/>
  <c r="L169" i="10"/>
  <c r="K169" i="10"/>
  <c r="J169" i="10"/>
  <c r="I169" i="10"/>
  <c r="H169" i="10"/>
  <c r="M168" i="10"/>
  <c r="L168" i="10"/>
  <c r="K168" i="10"/>
  <c r="J168" i="10"/>
  <c r="I168" i="10"/>
  <c r="H168" i="10"/>
  <c r="M167" i="10"/>
  <c r="L167" i="10"/>
  <c r="K167" i="10"/>
  <c r="J167" i="10"/>
  <c r="I167" i="10"/>
  <c r="H167" i="10"/>
  <c r="M166" i="10"/>
  <c r="L166" i="10"/>
  <c r="K166" i="10"/>
  <c r="J166" i="10"/>
  <c r="I166" i="10"/>
  <c r="H166" i="10"/>
  <c r="M165" i="10"/>
  <c r="L165" i="10"/>
  <c r="K165" i="10"/>
  <c r="J165" i="10"/>
  <c r="I165" i="10"/>
  <c r="H165" i="10"/>
  <c r="M164" i="10"/>
  <c r="L164" i="10"/>
  <c r="K164" i="10"/>
  <c r="J164" i="10"/>
  <c r="I164" i="10"/>
  <c r="H164" i="10"/>
  <c r="M163" i="10"/>
  <c r="L163" i="10"/>
  <c r="K163" i="10"/>
  <c r="J163" i="10"/>
  <c r="I163" i="10"/>
  <c r="H163" i="10"/>
  <c r="M162" i="10"/>
  <c r="L162" i="10"/>
  <c r="K162" i="10"/>
  <c r="J162" i="10"/>
  <c r="I162" i="10"/>
  <c r="H162" i="10"/>
  <c r="M161" i="10"/>
  <c r="L161" i="10"/>
  <c r="K161" i="10"/>
  <c r="J161" i="10"/>
  <c r="I161" i="10"/>
  <c r="H161" i="10"/>
  <c r="M160" i="10"/>
  <c r="L160" i="10"/>
  <c r="K160" i="10"/>
  <c r="J160" i="10"/>
  <c r="I160" i="10"/>
  <c r="H160" i="10"/>
  <c r="M159" i="10"/>
  <c r="L159" i="10"/>
  <c r="K159" i="10"/>
  <c r="J159" i="10"/>
  <c r="I159" i="10"/>
  <c r="H159" i="10"/>
  <c r="M158" i="10"/>
  <c r="L158" i="10"/>
  <c r="K158" i="10"/>
  <c r="J158" i="10"/>
  <c r="I158" i="10"/>
  <c r="H158" i="10"/>
  <c r="M157" i="10"/>
  <c r="L157" i="10"/>
  <c r="K157" i="10"/>
  <c r="J157" i="10"/>
  <c r="I157" i="10"/>
  <c r="H157" i="10"/>
  <c r="M156" i="10"/>
  <c r="L156" i="10"/>
  <c r="K156" i="10"/>
  <c r="J156" i="10"/>
  <c r="I156" i="10"/>
  <c r="H156" i="10"/>
  <c r="M155" i="10"/>
  <c r="L155" i="10"/>
  <c r="K155" i="10"/>
  <c r="J155" i="10"/>
  <c r="I155" i="10"/>
  <c r="H155" i="10"/>
  <c r="M154" i="10"/>
  <c r="L154" i="10"/>
  <c r="K154" i="10"/>
  <c r="J154" i="10"/>
  <c r="I154" i="10"/>
  <c r="H154" i="10"/>
  <c r="M153" i="10"/>
  <c r="L153" i="10"/>
  <c r="K153" i="10"/>
  <c r="J153" i="10"/>
  <c r="I153" i="10"/>
  <c r="H153" i="10"/>
  <c r="M152" i="10"/>
  <c r="L152" i="10"/>
  <c r="K152" i="10"/>
  <c r="J152" i="10"/>
  <c r="I152" i="10"/>
  <c r="H152" i="10"/>
  <c r="M151" i="10"/>
  <c r="L151" i="10"/>
  <c r="K151" i="10"/>
  <c r="J151" i="10"/>
  <c r="I151" i="10"/>
  <c r="H151" i="10"/>
  <c r="M150" i="10"/>
  <c r="L150" i="10"/>
  <c r="K150" i="10"/>
  <c r="J150" i="10"/>
  <c r="I150" i="10"/>
  <c r="H150" i="10"/>
  <c r="M149" i="10"/>
  <c r="L149" i="10"/>
  <c r="K149" i="10"/>
  <c r="J149" i="10"/>
  <c r="I149" i="10"/>
  <c r="H149" i="10"/>
  <c r="M148" i="10"/>
  <c r="L148" i="10"/>
  <c r="K148" i="10"/>
  <c r="J148" i="10"/>
  <c r="I148" i="10"/>
  <c r="H148" i="10"/>
  <c r="M147" i="10"/>
  <c r="L147" i="10"/>
  <c r="K147" i="10"/>
  <c r="J147" i="10"/>
  <c r="I147" i="10"/>
  <c r="H147" i="10"/>
  <c r="M146" i="10"/>
  <c r="L146" i="10"/>
  <c r="K146" i="10"/>
  <c r="J146" i="10"/>
  <c r="I146" i="10"/>
  <c r="H146" i="10"/>
  <c r="M145" i="10"/>
  <c r="L145" i="10"/>
  <c r="K145" i="10"/>
  <c r="J145" i="10"/>
  <c r="I145" i="10"/>
  <c r="H145" i="10"/>
  <c r="M144" i="10"/>
  <c r="L144" i="10"/>
  <c r="K144" i="10"/>
  <c r="J144" i="10"/>
  <c r="I144" i="10"/>
  <c r="H144" i="10"/>
  <c r="M143" i="10"/>
  <c r="L143" i="10"/>
  <c r="K143" i="10"/>
  <c r="J143" i="10"/>
  <c r="I143" i="10"/>
  <c r="H143" i="10"/>
  <c r="M142" i="10"/>
  <c r="L142" i="10"/>
  <c r="K142" i="10"/>
  <c r="J142" i="10"/>
  <c r="I142" i="10"/>
  <c r="H142" i="10"/>
  <c r="M141" i="10"/>
  <c r="L141" i="10"/>
  <c r="K141" i="10"/>
  <c r="J141" i="10"/>
  <c r="I141" i="10"/>
  <c r="H141" i="10"/>
  <c r="M140" i="10"/>
  <c r="L140" i="10"/>
  <c r="K140" i="10"/>
  <c r="J140" i="10"/>
  <c r="I140" i="10"/>
  <c r="H140" i="10"/>
  <c r="M139" i="10"/>
  <c r="L139" i="10"/>
  <c r="K139" i="10"/>
  <c r="J139" i="10"/>
  <c r="I139" i="10"/>
  <c r="H139" i="10"/>
  <c r="M138" i="10"/>
  <c r="L138" i="10"/>
  <c r="K138" i="10"/>
  <c r="J138" i="10"/>
  <c r="I138" i="10"/>
  <c r="H138" i="10"/>
  <c r="M137" i="10"/>
  <c r="L137" i="10"/>
  <c r="K137" i="10"/>
  <c r="J137" i="10"/>
  <c r="I137" i="10"/>
  <c r="H137" i="10"/>
  <c r="M136" i="10"/>
  <c r="L136" i="10"/>
  <c r="K136" i="10"/>
  <c r="J136" i="10"/>
  <c r="I136" i="10"/>
  <c r="H136" i="10"/>
  <c r="M135" i="10"/>
  <c r="L135" i="10"/>
  <c r="K135" i="10"/>
  <c r="J135" i="10"/>
  <c r="I135" i="10"/>
  <c r="H135" i="10"/>
  <c r="M134" i="10"/>
  <c r="L134" i="10"/>
  <c r="K134" i="10"/>
  <c r="J134" i="10"/>
  <c r="I134" i="10"/>
  <c r="H134" i="10"/>
  <c r="M133" i="10"/>
  <c r="L133" i="10"/>
  <c r="K133" i="10"/>
  <c r="J133" i="10"/>
  <c r="I133" i="10"/>
  <c r="H133" i="10"/>
  <c r="M132" i="10"/>
  <c r="L132" i="10"/>
  <c r="K132" i="10"/>
  <c r="J132" i="10"/>
  <c r="I132" i="10"/>
  <c r="H132" i="10"/>
  <c r="M131" i="10"/>
  <c r="L131" i="10"/>
  <c r="K131" i="10"/>
  <c r="J131" i="10"/>
  <c r="I131" i="10"/>
  <c r="H131" i="10"/>
  <c r="M130" i="10"/>
  <c r="L130" i="10"/>
  <c r="K130" i="10"/>
  <c r="J130" i="10"/>
  <c r="I130" i="10"/>
  <c r="H130" i="10"/>
  <c r="M129" i="10"/>
  <c r="L129" i="10"/>
  <c r="K129" i="10"/>
  <c r="J129" i="10"/>
  <c r="I129" i="10"/>
  <c r="H129" i="10"/>
  <c r="M128" i="10"/>
  <c r="L128" i="10"/>
  <c r="K128" i="10"/>
  <c r="J128" i="10"/>
  <c r="I128" i="10"/>
  <c r="H128" i="10"/>
  <c r="M127" i="10"/>
  <c r="L127" i="10"/>
  <c r="K127" i="10"/>
  <c r="J127" i="10"/>
  <c r="I127" i="10"/>
  <c r="H127" i="10"/>
  <c r="M126" i="10"/>
  <c r="L126" i="10"/>
  <c r="K126" i="10"/>
  <c r="J126" i="10"/>
  <c r="I126" i="10"/>
  <c r="H126" i="10"/>
  <c r="M125" i="10"/>
  <c r="L125" i="10"/>
  <c r="K125" i="10"/>
  <c r="J125" i="10"/>
  <c r="I125" i="10"/>
  <c r="H125" i="10"/>
  <c r="M124" i="10"/>
  <c r="L124" i="10"/>
  <c r="K124" i="10"/>
  <c r="J124" i="10"/>
  <c r="I124" i="10"/>
  <c r="H124" i="10"/>
  <c r="M123" i="10"/>
  <c r="L123" i="10"/>
  <c r="K123" i="10"/>
  <c r="J123" i="10"/>
  <c r="I123" i="10"/>
  <c r="H123" i="10"/>
  <c r="M122" i="10"/>
  <c r="L122" i="10"/>
  <c r="K122" i="10"/>
  <c r="J122" i="10"/>
  <c r="I122" i="10"/>
  <c r="H122" i="10"/>
  <c r="M121" i="10"/>
  <c r="L121" i="10"/>
  <c r="K121" i="10"/>
  <c r="J121" i="10"/>
  <c r="I121" i="10"/>
  <c r="H121" i="10"/>
  <c r="M120" i="10"/>
  <c r="L120" i="10"/>
  <c r="K120" i="10"/>
  <c r="J120" i="10"/>
  <c r="I120" i="10"/>
  <c r="H120" i="10"/>
  <c r="M119" i="10"/>
  <c r="L119" i="10"/>
  <c r="K119" i="10"/>
  <c r="J119" i="10"/>
  <c r="I119" i="10"/>
  <c r="H119" i="10"/>
  <c r="M118" i="10"/>
  <c r="L118" i="10"/>
  <c r="K118" i="10"/>
  <c r="J118" i="10"/>
  <c r="I118" i="10"/>
  <c r="H118" i="10"/>
  <c r="M117" i="10"/>
  <c r="L117" i="10"/>
  <c r="K117" i="10"/>
  <c r="J117" i="10"/>
  <c r="I117" i="10"/>
  <c r="H117" i="10"/>
  <c r="M116" i="10"/>
  <c r="L116" i="10"/>
  <c r="K116" i="10"/>
  <c r="J116" i="10"/>
  <c r="I116" i="10"/>
  <c r="H116" i="10"/>
  <c r="M115" i="10"/>
  <c r="L115" i="10"/>
  <c r="K115" i="10"/>
  <c r="J115" i="10"/>
  <c r="I115" i="10"/>
  <c r="H115" i="10"/>
  <c r="M114" i="10"/>
  <c r="L114" i="10"/>
  <c r="K114" i="10"/>
  <c r="J114" i="10"/>
  <c r="I114" i="10"/>
  <c r="H114" i="10"/>
  <c r="M113" i="10"/>
  <c r="L113" i="10"/>
  <c r="K113" i="10"/>
  <c r="J113" i="10"/>
  <c r="I113" i="10"/>
  <c r="H113" i="10"/>
  <c r="M112" i="10"/>
  <c r="L112" i="10"/>
  <c r="K112" i="10"/>
  <c r="J112" i="10"/>
  <c r="I112" i="10"/>
  <c r="H112" i="10"/>
  <c r="M111" i="10"/>
  <c r="L111" i="10"/>
  <c r="K111" i="10"/>
  <c r="J111" i="10"/>
  <c r="I111" i="10"/>
  <c r="H111" i="10"/>
  <c r="M110" i="10"/>
  <c r="L110" i="10"/>
  <c r="K110" i="10"/>
  <c r="J110" i="10"/>
  <c r="I110" i="10"/>
  <c r="H110" i="10"/>
  <c r="M109" i="10"/>
  <c r="L109" i="10"/>
  <c r="K109" i="10"/>
  <c r="J109" i="10"/>
  <c r="I109" i="10"/>
  <c r="H109" i="10"/>
  <c r="M108" i="10"/>
  <c r="L108" i="10"/>
  <c r="K108" i="10"/>
  <c r="J108" i="10"/>
  <c r="I108" i="10"/>
  <c r="H108" i="10"/>
  <c r="M107" i="10"/>
  <c r="L107" i="10"/>
  <c r="K107" i="10"/>
  <c r="J107" i="10"/>
  <c r="I107" i="10"/>
  <c r="H107" i="10"/>
  <c r="M106" i="10"/>
  <c r="L106" i="10"/>
  <c r="K106" i="10"/>
  <c r="J106" i="10"/>
  <c r="I106" i="10"/>
  <c r="H106" i="10"/>
  <c r="M105" i="10"/>
  <c r="L105" i="10"/>
  <c r="K105" i="10"/>
  <c r="J105" i="10"/>
  <c r="I105" i="10"/>
  <c r="H105" i="10"/>
  <c r="M104" i="10"/>
  <c r="L104" i="10"/>
  <c r="K104" i="10"/>
  <c r="J104" i="10"/>
  <c r="I104" i="10"/>
  <c r="H104" i="10"/>
  <c r="M103" i="10"/>
  <c r="L103" i="10"/>
  <c r="K103" i="10"/>
  <c r="J103" i="10"/>
  <c r="I103" i="10"/>
  <c r="H103" i="10"/>
  <c r="M102" i="10"/>
  <c r="L102" i="10"/>
  <c r="K102" i="10"/>
  <c r="J102" i="10"/>
  <c r="I102" i="10"/>
  <c r="H102" i="10"/>
  <c r="M101" i="10"/>
  <c r="L101" i="10"/>
  <c r="K101" i="10"/>
  <c r="J101" i="10"/>
  <c r="I101" i="10"/>
  <c r="H101" i="10"/>
  <c r="M100" i="10"/>
  <c r="L100" i="10"/>
  <c r="K100" i="10"/>
  <c r="J100" i="10"/>
  <c r="I100" i="10"/>
  <c r="H100" i="10"/>
  <c r="M99" i="10"/>
  <c r="L99" i="10"/>
  <c r="K99" i="10"/>
  <c r="J99" i="10"/>
  <c r="I99" i="10"/>
  <c r="H99" i="10"/>
  <c r="M98" i="10"/>
  <c r="L98" i="10"/>
  <c r="K98" i="10"/>
  <c r="J98" i="10"/>
  <c r="I98" i="10"/>
  <c r="H98" i="10"/>
  <c r="M97" i="10"/>
  <c r="L97" i="10"/>
  <c r="K97" i="10"/>
  <c r="J97" i="10"/>
  <c r="I97" i="10"/>
  <c r="H97" i="10"/>
  <c r="M96" i="10"/>
  <c r="L96" i="10"/>
  <c r="K96" i="10"/>
  <c r="J96" i="10"/>
  <c r="I96" i="10"/>
  <c r="H96" i="10"/>
  <c r="M95" i="10"/>
  <c r="L95" i="10"/>
  <c r="K95" i="10"/>
  <c r="J95" i="10"/>
  <c r="I95" i="10"/>
  <c r="H95" i="10"/>
  <c r="M94" i="10"/>
  <c r="L94" i="10"/>
  <c r="K94" i="10"/>
  <c r="J94" i="10"/>
  <c r="I94" i="10"/>
  <c r="H94" i="10"/>
  <c r="M93" i="10"/>
  <c r="L93" i="10"/>
  <c r="K93" i="10"/>
  <c r="J93" i="10"/>
  <c r="I93" i="10"/>
  <c r="H93" i="10"/>
  <c r="M92" i="10"/>
  <c r="L92" i="10"/>
  <c r="K92" i="10"/>
  <c r="J92" i="10"/>
  <c r="I92" i="10"/>
  <c r="H92" i="10"/>
  <c r="M91" i="10"/>
  <c r="L91" i="10"/>
  <c r="K91" i="10"/>
  <c r="J91" i="10"/>
  <c r="I91" i="10"/>
  <c r="H91" i="10"/>
  <c r="M90" i="10"/>
  <c r="L90" i="10"/>
  <c r="K90" i="10"/>
  <c r="J90" i="10"/>
  <c r="I90" i="10"/>
  <c r="H90" i="10"/>
  <c r="M89" i="10"/>
  <c r="L89" i="10"/>
  <c r="K89" i="10"/>
  <c r="J89" i="10"/>
  <c r="I89" i="10"/>
  <c r="H89" i="10"/>
  <c r="M88" i="10"/>
  <c r="L88" i="10"/>
  <c r="K88" i="10"/>
  <c r="J88" i="10"/>
  <c r="I88" i="10"/>
  <c r="H88" i="10"/>
  <c r="M87" i="10"/>
  <c r="L87" i="10"/>
  <c r="K87" i="10"/>
  <c r="J87" i="10"/>
  <c r="I87" i="10"/>
  <c r="H87" i="10"/>
  <c r="M86" i="10"/>
  <c r="L86" i="10"/>
  <c r="K86" i="10"/>
  <c r="J86" i="10"/>
  <c r="I86" i="10"/>
  <c r="H86" i="10"/>
  <c r="M85" i="10"/>
  <c r="L85" i="10"/>
  <c r="K85" i="10"/>
  <c r="J85" i="10"/>
  <c r="I85" i="10"/>
  <c r="H85" i="10"/>
  <c r="M84" i="10"/>
  <c r="L84" i="10"/>
  <c r="K84" i="10"/>
  <c r="J84" i="10"/>
  <c r="I84" i="10"/>
  <c r="H84" i="10"/>
  <c r="M83" i="10"/>
  <c r="L83" i="10"/>
  <c r="K83" i="10"/>
  <c r="J83" i="10"/>
  <c r="I83" i="10"/>
  <c r="H83" i="10"/>
  <c r="M82" i="10"/>
  <c r="L82" i="10"/>
  <c r="K82" i="10"/>
  <c r="J82" i="10"/>
  <c r="I82" i="10"/>
  <c r="H82" i="10"/>
  <c r="M81" i="10"/>
  <c r="L81" i="10"/>
  <c r="K81" i="10"/>
  <c r="J81" i="10"/>
  <c r="I81" i="10"/>
  <c r="H81" i="10"/>
  <c r="M80" i="10"/>
  <c r="L80" i="10"/>
  <c r="K80" i="10"/>
  <c r="J80" i="10"/>
  <c r="I80" i="10"/>
  <c r="H80" i="10"/>
  <c r="M79" i="10"/>
  <c r="L79" i="10"/>
  <c r="K79" i="10"/>
  <c r="J79" i="10"/>
  <c r="I79" i="10"/>
  <c r="H79" i="10"/>
  <c r="M78" i="10"/>
  <c r="L78" i="10"/>
  <c r="K78" i="10"/>
  <c r="J78" i="10"/>
  <c r="I78" i="10"/>
  <c r="H78" i="10"/>
  <c r="M77" i="10"/>
  <c r="L77" i="10"/>
  <c r="K77" i="10"/>
  <c r="J77" i="10"/>
  <c r="I77" i="10"/>
  <c r="H77" i="10"/>
  <c r="M76" i="10"/>
  <c r="L76" i="10"/>
  <c r="K76" i="10"/>
  <c r="J76" i="10"/>
  <c r="I76" i="10"/>
  <c r="H76" i="10"/>
  <c r="M75" i="10"/>
  <c r="L75" i="10"/>
  <c r="K75" i="10"/>
  <c r="J75" i="10"/>
  <c r="I75" i="10"/>
  <c r="H75" i="10"/>
  <c r="M74" i="10"/>
  <c r="L74" i="10"/>
  <c r="K74" i="10"/>
  <c r="J74" i="10"/>
  <c r="I74" i="10"/>
  <c r="H74" i="10"/>
  <c r="M73" i="10"/>
  <c r="L73" i="10"/>
  <c r="K73" i="10"/>
  <c r="J73" i="10"/>
  <c r="I73" i="10"/>
  <c r="H73" i="10"/>
  <c r="M72" i="10"/>
  <c r="L72" i="10"/>
  <c r="K72" i="10"/>
  <c r="J72" i="10"/>
  <c r="I72" i="10"/>
  <c r="H72" i="10"/>
  <c r="M71" i="10"/>
  <c r="L71" i="10"/>
  <c r="K71" i="10"/>
  <c r="J71" i="10"/>
  <c r="I71" i="10"/>
  <c r="H71" i="10"/>
  <c r="M70" i="10"/>
  <c r="L70" i="10"/>
  <c r="K70" i="10"/>
  <c r="J70" i="10"/>
  <c r="I70" i="10"/>
  <c r="H70" i="10"/>
  <c r="M69" i="10"/>
  <c r="L69" i="10"/>
  <c r="K69" i="10"/>
  <c r="J69" i="10"/>
  <c r="I69" i="10"/>
  <c r="H69" i="10"/>
  <c r="M68" i="10"/>
  <c r="L68" i="10"/>
  <c r="K68" i="10"/>
  <c r="J68" i="10"/>
  <c r="I68" i="10"/>
  <c r="H68" i="10"/>
  <c r="M67" i="10"/>
  <c r="L67" i="10"/>
  <c r="K67" i="10"/>
  <c r="J67" i="10"/>
  <c r="I67" i="10"/>
  <c r="H67" i="10"/>
  <c r="M66" i="10"/>
  <c r="L66" i="10"/>
  <c r="K66" i="10"/>
  <c r="J66" i="10"/>
  <c r="I66" i="10"/>
  <c r="H66" i="10"/>
  <c r="M65" i="10"/>
  <c r="L65" i="10"/>
  <c r="K65" i="10"/>
  <c r="J65" i="10"/>
  <c r="I65" i="10"/>
  <c r="H65" i="10"/>
  <c r="M64" i="10"/>
  <c r="L64" i="10"/>
  <c r="K64" i="10"/>
  <c r="J64" i="10"/>
  <c r="I64" i="10"/>
  <c r="H64" i="10"/>
  <c r="M63" i="10"/>
  <c r="L63" i="10"/>
  <c r="K63" i="10"/>
  <c r="J63" i="10"/>
  <c r="I63" i="10"/>
  <c r="H63" i="10"/>
  <c r="M62" i="10"/>
  <c r="L62" i="10"/>
  <c r="K62" i="10"/>
  <c r="J62" i="10"/>
  <c r="I62" i="10"/>
  <c r="H62" i="10"/>
  <c r="M61" i="10"/>
  <c r="L61" i="10"/>
  <c r="K61" i="10"/>
  <c r="J61" i="10"/>
  <c r="I61" i="10"/>
  <c r="H61" i="10"/>
  <c r="M60" i="10"/>
  <c r="L60" i="10"/>
  <c r="K60" i="10"/>
  <c r="J60" i="10"/>
  <c r="I60" i="10"/>
  <c r="H60" i="10"/>
  <c r="M59" i="10"/>
  <c r="L59" i="10"/>
  <c r="K59" i="10"/>
  <c r="J59" i="10"/>
  <c r="I59" i="10"/>
  <c r="H59" i="10"/>
  <c r="M58" i="10"/>
  <c r="L58" i="10"/>
  <c r="K58" i="10"/>
  <c r="J58" i="10"/>
  <c r="I58" i="10"/>
  <c r="H58" i="10"/>
  <c r="M57" i="10"/>
  <c r="L57" i="10"/>
  <c r="K57" i="10"/>
  <c r="J57" i="10"/>
  <c r="I57" i="10"/>
  <c r="H57" i="10"/>
  <c r="M56" i="10"/>
  <c r="L56" i="10"/>
  <c r="K56" i="10"/>
  <c r="J56" i="10"/>
  <c r="I56" i="10"/>
  <c r="H56" i="10"/>
  <c r="M55" i="10"/>
  <c r="L55" i="10"/>
  <c r="K55" i="10"/>
  <c r="J55" i="10"/>
  <c r="I55" i="10"/>
  <c r="H55" i="10"/>
  <c r="M54" i="10"/>
  <c r="L54" i="10"/>
  <c r="K54" i="10"/>
  <c r="J54" i="10"/>
  <c r="I54" i="10"/>
  <c r="H54" i="10"/>
  <c r="M53" i="10"/>
  <c r="L53" i="10"/>
  <c r="K53" i="10"/>
  <c r="J53" i="10"/>
  <c r="I53" i="10"/>
  <c r="H53" i="10"/>
  <c r="M52" i="10"/>
  <c r="L52" i="10"/>
  <c r="K52" i="10"/>
  <c r="J52" i="10"/>
  <c r="I52" i="10"/>
  <c r="H52" i="10"/>
  <c r="M51" i="10"/>
  <c r="L51" i="10"/>
  <c r="K51" i="10"/>
  <c r="J51" i="10"/>
  <c r="I51" i="10"/>
  <c r="H51" i="10"/>
  <c r="M50" i="10"/>
  <c r="L50" i="10"/>
  <c r="K50" i="10"/>
  <c r="J50" i="10"/>
  <c r="I50" i="10"/>
  <c r="H50" i="10"/>
  <c r="M49" i="10"/>
  <c r="L49" i="10"/>
  <c r="K49" i="10"/>
  <c r="J49" i="10"/>
  <c r="I49" i="10"/>
  <c r="H49" i="10"/>
  <c r="M48" i="10"/>
  <c r="L48" i="10"/>
  <c r="K48" i="10"/>
  <c r="J48" i="10"/>
  <c r="I48" i="10"/>
  <c r="H48" i="10"/>
  <c r="M47" i="10"/>
  <c r="L47" i="10"/>
  <c r="K47" i="10"/>
  <c r="J47" i="10"/>
  <c r="I47" i="10"/>
  <c r="H47" i="10"/>
  <c r="M46" i="10"/>
  <c r="L46" i="10"/>
  <c r="K46" i="10"/>
  <c r="J46" i="10"/>
  <c r="I46" i="10"/>
  <c r="H46" i="10"/>
  <c r="M45" i="10"/>
  <c r="L45" i="10"/>
  <c r="K45" i="10"/>
  <c r="J45" i="10"/>
  <c r="I45" i="10"/>
  <c r="H45" i="10"/>
  <c r="M44" i="10"/>
  <c r="L44" i="10"/>
  <c r="K44" i="10"/>
  <c r="J44" i="10"/>
  <c r="I44" i="10"/>
  <c r="H44" i="10"/>
  <c r="M43" i="10"/>
  <c r="L43" i="10"/>
  <c r="K43" i="10"/>
  <c r="J43" i="10"/>
  <c r="I43" i="10"/>
  <c r="H43" i="10"/>
  <c r="M42" i="10"/>
  <c r="L42" i="10"/>
  <c r="K42" i="10"/>
  <c r="J42" i="10"/>
  <c r="I42" i="10"/>
  <c r="H42" i="10"/>
  <c r="M41" i="10"/>
  <c r="L41" i="10"/>
  <c r="K41" i="10"/>
  <c r="J41" i="10"/>
  <c r="I41" i="10"/>
  <c r="H41" i="10"/>
  <c r="M40" i="10"/>
  <c r="L40" i="10"/>
  <c r="K40" i="10"/>
  <c r="J40" i="10"/>
  <c r="I40" i="10"/>
  <c r="H40" i="10"/>
  <c r="M39" i="10"/>
  <c r="L39" i="10"/>
  <c r="K39" i="10"/>
  <c r="J39" i="10"/>
  <c r="I39" i="10"/>
  <c r="H39" i="10"/>
  <c r="M38" i="10"/>
  <c r="L38" i="10"/>
  <c r="K38" i="10"/>
  <c r="J38" i="10"/>
  <c r="I38" i="10"/>
  <c r="H38" i="10"/>
  <c r="M37" i="10"/>
  <c r="L37" i="10"/>
  <c r="K37" i="10"/>
  <c r="J37" i="10"/>
  <c r="I37" i="10"/>
  <c r="H37" i="10"/>
  <c r="M36" i="10"/>
  <c r="L36" i="10"/>
  <c r="K36" i="10"/>
  <c r="J36" i="10"/>
  <c r="I36" i="10"/>
  <c r="H36" i="10"/>
  <c r="O225" i="10"/>
  <c r="O224" i="10"/>
  <c r="O223" i="10"/>
  <c r="O222" i="10"/>
  <c r="O221" i="10"/>
  <c r="O220" i="10"/>
  <c r="O219" i="10"/>
  <c r="O218" i="10"/>
  <c r="O217" i="10"/>
  <c r="O216" i="10"/>
  <c r="O215" i="10"/>
  <c r="O214" i="10"/>
  <c r="O213" i="10"/>
  <c r="O212" i="10"/>
  <c r="O211" i="10"/>
  <c r="O210" i="10"/>
  <c r="O209" i="10"/>
  <c r="O208" i="10"/>
  <c r="O207" i="10"/>
  <c r="O206" i="10"/>
  <c r="O205" i="10"/>
  <c r="O204" i="10"/>
  <c r="O203" i="10"/>
  <c r="O202" i="10"/>
  <c r="O201" i="10"/>
  <c r="O200" i="10"/>
  <c r="O199" i="10"/>
  <c r="O198" i="10"/>
  <c r="O197" i="10"/>
  <c r="O196" i="10"/>
  <c r="O195" i="10"/>
  <c r="O194" i="10"/>
  <c r="O193" i="10"/>
  <c r="O192" i="10"/>
  <c r="O191" i="10"/>
  <c r="O190" i="10"/>
  <c r="O189" i="10"/>
  <c r="O188" i="10"/>
  <c r="O187" i="10"/>
  <c r="O186" i="10"/>
  <c r="O185" i="10"/>
  <c r="O184" i="10"/>
  <c r="O183" i="10"/>
  <c r="O182" i="10"/>
  <c r="O181" i="10"/>
  <c r="O180" i="10"/>
  <c r="O179" i="10"/>
  <c r="O178" i="10"/>
  <c r="O177" i="10"/>
  <c r="O176" i="10"/>
  <c r="O175" i="10"/>
  <c r="O174" i="10"/>
  <c r="O173" i="10"/>
  <c r="O172" i="10"/>
  <c r="O171" i="10"/>
  <c r="O170" i="10"/>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M35" i="10"/>
  <c r="L35" i="10"/>
  <c r="K35" i="10"/>
  <c r="J35" i="10"/>
  <c r="I35" i="10"/>
  <c r="H35" i="10"/>
  <c r="M34" i="10"/>
  <c r="L34" i="10"/>
  <c r="K34" i="10"/>
  <c r="J34" i="10"/>
  <c r="I34" i="10"/>
  <c r="H34" i="10"/>
  <c r="M33" i="10"/>
  <c r="L33" i="10"/>
  <c r="K33" i="10"/>
  <c r="J33" i="10"/>
  <c r="I33" i="10"/>
  <c r="H33" i="10"/>
  <c r="M32" i="10"/>
  <c r="L32" i="10"/>
  <c r="K32" i="10"/>
  <c r="J32" i="10"/>
  <c r="I32" i="10"/>
  <c r="H32" i="10"/>
  <c r="M31" i="10"/>
  <c r="L31" i="10"/>
  <c r="K31" i="10"/>
  <c r="J31" i="10"/>
  <c r="I31" i="10"/>
  <c r="H31" i="10"/>
  <c r="M30" i="10"/>
  <c r="L30" i="10"/>
  <c r="K30" i="10"/>
  <c r="J30" i="10"/>
  <c r="I30" i="10"/>
  <c r="H30" i="10"/>
  <c r="M29" i="10"/>
  <c r="L29" i="10"/>
  <c r="K29" i="10"/>
  <c r="J29" i="10"/>
  <c r="I29" i="10"/>
  <c r="H29" i="10"/>
  <c r="M28" i="10"/>
  <c r="L28" i="10"/>
  <c r="K28" i="10"/>
  <c r="J28" i="10"/>
  <c r="I28" i="10"/>
  <c r="H28" i="10"/>
  <c r="M27" i="10"/>
  <c r="L27" i="10"/>
  <c r="K27" i="10"/>
  <c r="J27" i="10"/>
  <c r="I27" i="10"/>
  <c r="H27" i="10"/>
  <c r="AB28" i="10"/>
  <c r="U224" i="10"/>
  <c r="AA224" i="10" s="1"/>
  <c r="U222" i="10"/>
  <c r="AA222" i="10" s="1"/>
  <c r="U220" i="10"/>
  <c r="AA220" i="10" s="1"/>
  <c r="U218" i="10"/>
  <c r="AA218" i="10" s="1"/>
  <c r="U216" i="10"/>
  <c r="AA216" i="10" s="1"/>
  <c r="U214" i="10"/>
  <c r="AA214" i="10" s="1"/>
  <c r="U212" i="10"/>
  <c r="AA212" i="10" s="1"/>
  <c r="U210" i="10"/>
  <c r="AA210" i="10" s="1"/>
  <c r="U208" i="10"/>
  <c r="AA208" i="10" s="1"/>
  <c r="U206" i="10"/>
  <c r="AA206" i="10" s="1"/>
  <c r="U204" i="10"/>
  <c r="AA204" i="10" s="1"/>
  <c r="U202" i="10"/>
  <c r="AA202" i="10" s="1"/>
  <c r="U200" i="10"/>
  <c r="AA200" i="10" s="1"/>
  <c r="U198" i="10"/>
  <c r="AA198" i="10" s="1"/>
  <c r="U196" i="10"/>
  <c r="AA196" i="10" s="1"/>
  <c r="U194" i="10"/>
  <c r="AA194" i="10" s="1"/>
  <c r="U192" i="10"/>
  <c r="AA192" i="10" s="1"/>
  <c r="U190" i="10"/>
  <c r="AA190" i="10" s="1"/>
  <c r="U188" i="10"/>
  <c r="AA188" i="10" s="1"/>
  <c r="U186" i="10"/>
  <c r="AA186" i="10" s="1"/>
  <c r="U184" i="10"/>
  <c r="AA184" i="10" s="1"/>
  <c r="U182" i="10"/>
  <c r="AA182" i="10" s="1"/>
  <c r="U180" i="10"/>
  <c r="AA180" i="10" s="1"/>
  <c r="U178" i="10"/>
  <c r="AA178" i="10" s="1"/>
  <c r="U176" i="10"/>
  <c r="AA176" i="10" s="1"/>
  <c r="U174" i="10"/>
  <c r="AA174" i="10" s="1"/>
  <c r="U172" i="10"/>
  <c r="AA172" i="10" s="1"/>
  <c r="U170" i="10"/>
  <c r="AA170" i="10" s="1"/>
  <c r="U168" i="10"/>
  <c r="AA168" i="10" s="1"/>
  <c r="U166" i="10"/>
  <c r="AA166" i="10" s="1"/>
  <c r="U164" i="10"/>
  <c r="AA164" i="10" s="1"/>
  <c r="U162" i="10"/>
  <c r="AA162" i="10" s="1"/>
  <c r="U160" i="10"/>
  <c r="AA160" i="10" s="1"/>
  <c r="U158" i="10"/>
  <c r="AA158" i="10" s="1"/>
  <c r="U156" i="10"/>
  <c r="AA156" i="10" s="1"/>
  <c r="U154" i="10"/>
  <c r="AA154" i="10" s="1"/>
  <c r="U152" i="10"/>
  <c r="AA152" i="10" s="1"/>
  <c r="U150" i="10"/>
  <c r="AA150" i="10" s="1"/>
  <c r="U148" i="10"/>
  <c r="AA148" i="10" s="1"/>
  <c r="U146" i="10"/>
  <c r="AA146" i="10" s="1"/>
  <c r="U144" i="10"/>
  <c r="AA144" i="10" s="1"/>
  <c r="U142" i="10"/>
  <c r="AA142" i="10" s="1"/>
  <c r="U140" i="10"/>
  <c r="AA140" i="10" s="1"/>
  <c r="U138" i="10"/>
  <c r="AA138" i="10" s="1"/>
  <c r="U136" i="10"/>
  <c r="AA136" i="10" s="1"/>
  <c r="U134" i="10"/>
  <c r="AA134" i="10" s="1"/>
  <c r="U132" i="10"/>
  <c r="AA132" i="10" s="1"/>
  <c r="U130" i="10"/>
  <c r="AA130" i="10" s="1"/>
  <c r="U128" i="10"/>
  <c r="AA128" i="10" s="1"/>
  <c r="U126" i="10"/>
  <c r="AA126" i="10" s="1"/>
  <c r="U124" i="10"/>
  <c r="AA124" i="10" s="1"/>
  <c r="U122" i="10"/>
  <c r="AA122" i="10" s="1"/>
  <c r="U120" i="10"/>
  <c r="AA120" i="10" s="1"/>
  <c r="U118" i="10"/>
  <c r="AA118" i="10" s="1"/>
  <c r="U116" i="10"/>
  <c r="AA116" i="10" s="1"/>
  <c r="U114" i="10"/>
  <c r="AA114" i="10" s="1"/>
  <c r="U112" i="10"/>
  <c r="AA112" i="10" s="1"/>
  <c r="U110" i="10"/>
  <c r="AA110" i="10" s="1"/>
  <c r="U108" i="10"/>
  <c r="AA108" i="10" s="1"/>
  <c r="U106" i="10"/>
  <c r="AA106" i="10" s="1"/>
  <c r="U104" i="10"/>
  <c r="AA104" i="10" s="1"/>
  <c r="U102" i="10"/>
  <c r="AA102" i="10" s="1"/>
  <c r="U100" i="10"/>
  <c r="AA100" i="10" s="1"/>
  <c r="U98" i="10"/>
  <c r="AA98" i="10" s="1"/>
  <c r="U96" i="10"/>
  <c r="AA96" i="10" s="1"/>
  <c r="U94" i="10"/>
  <c r="AA94" i="10" s="1"/>
  <c r="U92" i="10"/>
  <c r="AA92" i="10" s="1"/>
  <c r="U90" i="10"/>
  <c r="AA90" i="10" s="1"/>
  <c r="U88" i="10"/>
  <c r="AA88" i="10" s="1"/>
  <c r="U86" i="10"/>
  <c r="U84" i="10"/>
  <c r="AA84" i="10" s="1"/>
  <c r="U82" i="10"/>
  <c r="AA82" i="10" s="1"/>
  <c r="U80" i="10"/>
  <c r="AA80" i="10" s="1"/>
  <c r="U78" i="10"/>
  <c r="AA78" i="10" s="1"/>
  <c r="U76" i="10"/>
  <c r="AA76" i="10" s="1"/>
  <c r="U74" i="10"/>
  <c r="AA74" i="10" s="1"/>
  <c r="U72" i="10"/>
  <c r="AA72" i="10" s="1"/>
  <c r="U70" i="10"/>
  <c r="AA70" i="10" s="1"/>
  <c r="U68" i="10"/>
  <c r="U66" i="10"/>
  <c r="AA66" i="10" s="1"/>
  <c r="U64" i="10"/>
  <c r="U62" i="10"/>
  <c r="AA62" i="10" s="1"/>
  <c r="U60" i="10"/>
  <c r="AA60" i="10" s="1"/>
  <c r="U58" i="10"/>
  <c r="AA58" i="10" s="1"/>
  <c r="U56" i="10"/>
  <c r="AA56" i="10" s="1"/>
  <c r="U54" i="10"/>
  <c r="AA54" i="10" s="1"/>
  <c r="U52" i="10"/>
  <c r="AA52" i="10" s="1"/>
  <c r="U50" i="10"/>
  <c r="AA50" i="10" s="1"/>
  <c r="U48" i="10"/>
  <c r="AA48" i="10" s="1"/>
  <c r="U46" i="10"/>
  <c r="AA46" i="10" s="1"/>
  <c r="U44" i="10"/>
  <c r="AA44" i="10" s="1"/>
  <c r="U42" i="10"/>
  <c r="AA42" i="10" s="1"/>
  <c r="U40" i="10"/>
  <c r="AA40" i="10" s="1"/>
  <c r="U38" i="10"/>
  <c r="AA38" i="10" s="1"/>
  <c r="U36" i="10"/>
  <c r="AA36" i="10" s="1"/>
  <c r="U34" i="10"/>
  <c r="AA34" i="10" s="1"/>
  <c r="U32" i="10"/>
  <c r="AA32" i="10" s="1"/>
  <c r="U30" i="10"/>
  <c r="AA30" i="10" s="1"/>
  <c r="U28" i="10"/>
  <c r="S224" i="10"/>
  <c r="Y224" i="10" s="1"/>
  <c r="S222" i="10"/>
  <c r="Y222" i="10" s="1"/>
  <c r="S220" i="10"/>
  <c r="Y220" i="10" s="1"/>
  <c r="S218" i="10"/>
  <c r="Y218" i="10" s="1"/>
  <c r="S216" i="10"/>
  <c r="Y216" i="10" s="1"/>
  <c r="S214" i="10"/>
  <c r="Y214" i="10" s="1"/>
  <c r="S212" i="10"/>
  <c r="Y212" i="10" s="1"/>
  <c r="S210" i="10"/>
  <c r="Y210" i="10" s="1"/>
  <c r="S208" i="10"/>
  <c r="Y208" i="10" s="1"/>
  <c r="S206" i="10"/>
  <c r="Y206" i="10" s="1"/>
  <c r="S204" i="10"/>
  <c r="Y204" i="10" s="1"/>
  <c r="S202" i="10"/>
  <c r="Y202" i="10" s="1"/>
  <c r="S200" i="10"/>
  <c r="Y200" i="10" s="1"/>
  <c r="S198" i="10"/>
  <c r="Y198" i="10" s="1"/>
  <c r="S196" i="10"/>
  <c r="Y196" i="10" s="1"/>
  <c r="S194" i="10"/>
  <c r="Y194" i="10" s="1"/>
  <c r="S192" i="10"/>
  <c r="Y192" i="10" s="1"/>
  <c r="S190" i="10"/>
  <c r="Y190" i="10" s="1"/>
  <c r="S188" i="10"/>
  <c r="Y188" i="10" s="1"/>
  <c r="S186" i="10"/>
  <c r="Y186" i="10" s="1"/>
  <c r="S184" i="10"/>
  <c r="Y184" i="10" s="1"/>
  <c r="S182" i="10"/>
  <c r="Y182" i="10" s="1"/>
  <c r="S180" i="10"/>
  <c r="Y180" i="10" s="1"/>
  <c r="S178" i="10"/>
  <c r="Y178" i="10" s="1"/>
  <c r="S176" i="10"/>
  <c r="Y176" i="10" s="1"/>
  <c r="S174" i="10"/>
  <c r="Y174" i="10" s="1"/>
  <c r="S172" i="10"/>
  <c r="Y172" i="10" s="1"/>
  <c r="S170" i="10"/>
  <c r="Y170" i="10" s="1"/>
  <c r="S168" i="10"/>
  <c r="Y168" i="10" s="1"/>
  <c r="S166" i="10"/>
  <c r="Y166" i="10" s="1"/>
  <c r="S164" i="10"/>
  <c r="Y164" i="10" s="1"/>
  <c r="S162" i="10"/>
  <c r="Y162" i="10" s="1"/>
  <c r="S160" i="10"/>
  <c r="Y160" i="10" s="1"/>
  <c r="S158" i="10"/>
  <c r="Y158" i="10" s="1"/>
  <c r="S156" i="10"/>
  <c r="Y156" i="10" s="1"/>
  <c r="S154" i="10"/>
  <c r="Y154" i="10" s="1"/>
  <c r="S152" i="10"/>
  <c r="Y152" i="10" s="1"/>
  <c r="S150" i="10"/>
  <c r="Y150" i="10" s="1"/>
  <c r="S148" i="10"/>
  <c r="Y148" i="10" s="1"/>
  <c r="S146" i="10"/>
  <c r="Y146" i="10" s="1"/>
  <c r="S144" i="10"/>
  <c r="Y144" i="10" s="1"/>
  <c r="S142" i="10"/>
  <c r="Y142" i="10" s="1"/>
  <c r="S140" i="10"/>
  <c r="Y140" i="10" s="1"/>
  <c r="S138" i="10"/>
  <c r="Y138" i="10" s="1"/>
  <c r="S136" i="10"/>
  <c r="Y136" i="10" s="1"/>
  <c r="S134" i="10"/>
  <c r="Y134" i="10" s="1"/>
  <c r="S132" i="10"/>
  <c r="Y132" i="10" s="1"/>
  <c r="S130" i="10"/>
  <c r="Y130" i="10" s="1"/>
  <c r="S128" i="10"/>
  <c r="Y128" i="10" s="1"/>
  <c r="S126" i="10"/>
  <c r="Y126" i="10" s="1"/>
  <c r="S124" i="10"/>
  <c r="Y124" i="10" s="1"/>
  <c r="S122" i="10"/>
  <c r="Y122" i="10" s="1"/>
  <c r="S120" i="10"/>
  <c r="Y120" i="10" s="1"/>
  <c r="S118" i="10"/>
  <c r="Y118" i="10" s="1"/>
  <c r="S116" i="10"/>
  <c r="Y116" i="10" s="1"/>
  <c r="S114" i="10"/>
  <c r="Y114" i="10" s="1"/>
  <c r="S112" i="10"/>
  <c r="Y112" i="10" s="1"/>
  <c r="S110" i="10"/>
  <c r="Y110" i="10" s="1"/>
  <c r="S108" i="10"/>
  <c r="Y108" i="10" s="1"/>
  <c r="S106" i="10"/>
  <c r="Y106" i="10" s="1"/>
  <c r="S104" i="10"/>
  <c r="Y104" i="10" s="1"/>
  <c r="S102" i="10"/>
  <c r="Y102" i="10" s="1"/>
  <c r="S100" i="10"/>
  <c r="Y100" i="10" s="1"/>
  <c r="S98" i="10"/>
  <c r="Y98" i="10" s="1"/>
  <c r="S96" i="10"/>
  <c r="Y96" i="10" s="1"/>
  <c r="S94" i="10"/>
  <c r="Y94" i="10" s="1"/>
  <c r="S92" i="10"/>
  <c r="Y92" i="10" s="1"/>
  <c r="S90" i="10"/>
  <c r="Y90" i="10" s="1"/>
  <c r="S88" i="10"/>
  <c r="Y88" i="10" s="1"/>
  <c r="S86" i="10"/>
  <c r="Y86" i="10" s="1"/>
  <c r="S84" i="10"/>
  <c r="Y84" i="10" s="1"/>
  <c r="S82" i="10"/>
  <c r="Y82" i="10" s="1"/>
  <c r="S80" i="10"/>
  <c r="Y80" i="10" s="1"/>
  <c r="S78" i="10"/>
  <c r="Y78" i="10" s="1"/>
  <c r="S76" i="10"/>
  <c r="Y76" i="10" s="1"/>
  <c r="S74" i="10"/>
  <c r="Y74" i="10" s="1"/>
  <c r="S72" i="10"/>
  <c r="Y72" i="10" s="1"/>
  <c r="S70" i="10"/>
  <c r="Y70" i="10" s="1"/>
  <c r="S68" i="10"/>
  <c r="Y68" i="10" s="1"/>
  <c r="S66" i="10"/>
  <c r="Y66" i="10" s="1"/>
  <c r="S64" i="10"/>
  <c r="Y64" i="10" s="1"/>
  <c r="S62" i="10"/>
  <c r="Y62" i="10" s="1"/>
  <c r="S60" i="10"/>
  <c r="Y60" i="10" s="1"/>
  <c r="S58" i="10"/>
  <c r="Y58" i="10" s="1"/>
  <c r="S56" i="10"/>
  <c r="Y56" i="10" s="1"/>
  <c r="S54" i="10"/>
  <c r="Y54" i="10" s="1"/>
  <c r="S52" i="10"/>
  <c r="Y52" i="10" s="1"/>
  <c r="S50" i="10"/>
  <c r="Y50" i="10" s="1"/>
  <c r="S48" i="10"/>
  <c r="Y48" i="10" s="1"/>
  <c r="S46" i="10"/>
  <c r="Y46" i="10" s="1"/>
  <c r="S44" i="10"/>
  <c r="Y44" i="10" s="1"/>
  <c r="S42" i="10"/>
  <c r="Y42" i="10" s="1"/>
  <c r="S40" i="10"/>
  <c r="Y40" i="10" s="1"/>
  <c r="S38" i="10"/>
  <c r="Y38" i="10" s="1"/>
  <c r="S36" i="10"/>
  <c r="Y36" i="10" s="1"/>
  <c r="S34" i="10"/>
  <c r="Y34" i="10" s="1"/>
  <c r="S32" i="10"/>
  <c r="Y32" i="10" s="1"/>
  <c r="S30" i="10"/>
  <c r="S28" i="10"/>
  <c r="U26" i="10"/>
  <c r="S26" i="10"/>
  <c r="O26" i="10"/>
  <c r="M26" i="10"/>
  <c r="L26" i="10"/>
  <c r="K26" i="10"/>
  <c r="J26" i="10"/>
  <c r="I26" i="10"/>
  <c r="H26" i="10"/>
  <c r="H30" i="12"/>
  <c r="H15" i="12"/>
  <c r="D15" i="12"/>
  <c r="E11" i="12"/>
  <c r="AI34" i="10" l="1"/>
  <c r="F34" i="10" s="1"/>
  <c r="AC54" i="10"/>
  <c r="AD52" i="10"/>
  <c r="AG62" i="10"/>
  <c r="D62" i="10" s="1"/>
  <c r="AG174" i="10"/>
  <c r="D174" i="10" s="1"/>
  <c r="AH138" i="10"/>
  <c r="E138" i="10" s="1"/>
  <c r="AI180" i="10"/>
  <c r="F180" i="10" s="1"/>
  <c r="AI114" i="10"/>
  <c r="F114" i="10" s="1"/>
  <c r="AG80" i="10"/>
  <c r="D80" i="10" s="1"/>
  <c r="AG96" i="10"/>
  <c r="D96" i="10" s="1"/>
  <c r="AG112" i="10"/>
  <c r="D112" i="10" s="1"/>
  <c r="AG128" i="10"/>
  <c r="D128" i="10" s="1"/>
  <c r="AG144" i="10"/>
  <c r="D144" i="10" s="1"/>
  <c r="AG160" i="10"/>
  <c r="D160" i="10" s="1"/>
  <c r="AG176" i="10"/>
  <c r="D176" i="10" s="1"/>
  <c r="AG192" i="10"/>
  <c r="D192" i="10" s="1"/>
  <c r="AG208" i="10"/>
  <c r="D208" i="10" s="1"/>
  <c r="AG224" i="10"/>
  <c r="D224" i="10" s="1"/>
  <c r="AI172" i="10"/>
  <c r="F172" i="10" s="1"/>
  <c r="AI108" i="10"/>
  <c r="F108" i="10" s="1"/>
  <c r="AI104" i="10"/>
  <c r="F104" i="10" s="1"/>
  <c r="AI186" i="10"/>
  <c r="F186" i="10" s="1"/>
  <c r="AI122" i="10"/>
  <c r="F122" i="10" s="1"/>
  <c r="AI216" i="10"/>
  <c r="F216" i="10" s="1"/>
  <c r="AI182" i="10"/>
  <c r="F182" i="10" s="1"/>
  <c r="AI118" i="10"/>
  <c r="F118" i="10" s="1"/>
  <c r="AI206" i="10"/>
  <c r="F206" i="10" s="1"/>
  <c r="AH180" i="10"/>
  <c r="E180" i="10" s="1"/>
  <c r="AH116" i="10"/>
  <c r="E116" i="10" s="1"/>
  <c r="AH174" i="10"/>
  <c r="E174" i="10" s="1"/>
  <c r="AH88" i="10"/>
  <c r="E88" i="10" s="1"/>
  <c r="AH178" i="10"/>
  <c r="E178" i="10" s="1"/>
  <c r="AH114" i="10"/>
  <c r="E114" i="10" s="1"/>
  <c r="AH136" i="10"/>
  <c r="E136" i="10" s="1"/>
  <c r="AH176" i="10"/>
  <c r="E176" i="10" s="1"/>
  <c r="AH112" i="10"/>
  <c r="E112" i="10" s="1"/>
  <c r="AH158" i="10"/>
  <c r="E158" i="10" s="1"/>
  <c r="AG126" i="10"/>
  <c r="D126" i="10" s="1"/>
  <c r="AG222" i="10"/>
  <c r="D222" i="10" s="1"/>
  <c r="AH184" i="10"/>
  <c r="E184" i="10" s="1"/>
  <c r="AI116" i="10"/>
  <c r="F116" i="10" s="1"/>
  <c r="AI178" i="10"/>
  <c r="F178" i="10" s="1"/>
  <c r="AG66" i="10"/>
  <c r="D66" i="10" s="1"/>
  <c r="AG82" i="10"/>
  <c r="D82" i="10" s="1"/>
  <c r="AG98" i="10"/>
  <c r="D98" i="10" s="1"/>
  <c r="AG114" i="10"/>
  <c r="D114" i="10" s="1"/>
  <c r="AG130" i="10"/>
  <c r="D130" i="10" s="1"/>
  <c r="AG146" i="10"/>
  <c r="D146" i="10" s="1"/>
  <c r="AG162" i="10"/>
  <c r="D162" i="10" s="1"/>
  <c r="AG178" i="10"/>
  <c r="D178" i="10" s="1"/>
  <c r="AG194" i="10"/>
  <c r="D194" i="10" s="1"/>
  <c r="AG210" i="10"/>
  <c r="D210" i="10" s="1"/>
  <c r="AH172" i="10"/>
  <c r="E172" i="10" s="1"/>
  <c r="AH108" i="10"/>
  <c r="E108" i="10" s="1"/>
  <c r="AH104" i="10"/>
  <c r="E104" i="10" s="1"/>
  <c r="AH186" i="10"/>
  <c r="E186" i="10" s="1"/>
  <c r="AH122" i="10"/>
  <c r="E122" i="10" s="1"/>
  <c r="AH216" i="10"/>
  <c r="E216" i="10" s="1"/>
  <c r="AH182" i="10"/>
  <c r="E182" i="10" s="1"/>
  <c r="AH118" i="10"/>
  <c r="E118" i="10" s="1"/>
  <c r="AH206" i="10"/>
  <c r="E206" i="10" s="1"/>
  <c r="AI164" i="10"/>
  <c r="F164" i="10" s="1"/>
  <c r="AI100" i="10"/>
  <c r="F100" i="10" s="1"/>
  <c r="AI162" i="10"/>
  <c r="F162" i="10" s="1"/>
  <c r="AI98" i="10"/>
  <c r="F98" i="10" s="1"/>
  <c r="AI142" i="10"/>
  <c r="F142" i="10" s="1"/>
  <c r="AI224" i="10"/>
  <c r="F224" i="10" s="1"/>
  <c r="AI160" i="10"/>
  <c r="F160" i="10" s="1"/>
  <c r="AI96" i="10"/>
  <c r="F96" i="10" s="1"/>
  <c r="AI32" i="10"/>
  <c r="F32" i="10" s="1"/>
  <c r="AI110" i="10"/>
  <c r="F110" i="10" s="1"/>
  <c r="AG142" i="10"/>
  <c r="D142" i="10" s="1"/>
  <c r="AH202" i="10"/>
  <c r="E202" i="10" s="1"/>
  <c r="AH134" i="10"/>
  <c r="E134" i="10" s="1"/>
  <c r="AI174" i="10"/>
  <c r="F174" i="10" s="1"/>
  <c r="AG84" i="10"/>
  <c r="D84" i="10" s="1"/>
  <c r="AG100" i="10"/>
  <c r="D100" i="10" s="1"/>
  <c r="AG116" i="10"/>
  <c r="D116" i="10" s="1"/>
  <c r="AG132" i="10"/>
  <c r="D132" i="10" s="1"/>
  <c r="AG148" i="10"/>
  <c r="D148" i="10" s="1"/>
  <c r="AG164" i="10"/>
  <c r="D164" i="10" s="1"/>
  <c r="AG180" i="10"/>
  <c r="D180" i="10" s="1"/>
  <c r="AG196" i="10"/>
  <c r="D196" i="10" s="1"/>
  <c r="AG212" i="10"/>
  <c r="D212" i="10" s="1"/>
  <c r="AI220" i="10"/>
  <c r="F220" i="10" s="1"/>
  <c r="AI156" i="10"/>
  <c r="F156" i="10" s="1"/>
  <c r="AI92" i="10"/>
  <c r="F92" i="10" s="1"/>
  <c r="AI106" i="10"/>
  <c r="F106" i="10" s="1"/>
  <c r="AI170" i="10"/>
  <c r="F170" i="10" s="1"/>
  <c r="AI90" i="10"/>
  <c r="F90" i="10" s="1"/>
  <c r="AI120" i="10"/>
  <c r="F120" i="10" s="1"/>
  <c r="AI166" i="10"/>
  <c r="F166" i="10" s="1"/>
  <c r="AI102" i="10"/>
  <c r="F102" i="10" s="1"/>
  <c r="AI38" i="10"/>
  <c r="F38" i="10" s="1"/>
  <c r="AI126" i="10"/>
  <c r="F126" i="10" s="1"/>
  <c r="AH164" i="10"/>
  <c r="E164" i="10" s="1"/>
  <c r="AH100" i="10"/>
  <c r="E100" i="10" s="1"/>
  <c r="AH162" i="10"/>
  <c r="E162" i="10" s="1"/>
  <c r="AH98" i="10"/>
  <c r="E98" i="10" s="1"/>
  <c r="AH142" i="10"/>
  <c r="E142" i="10" s="1"/>
  <c r="AH224" i="10"/>
  <c r="E224" i="10" s="1"/>
  <c r="AH160" i="10"/>
  <c r="E160" i="10" s="1"/>
  <c r="AH96" i="10"/>
  <c r="E96" i="10" s="1"/>
  <c r="AH110" i="10"/>
  <c r="E110" i="10" s="1"/>
  <c r="AG110" i="10"/>
  <c r="D110" i="10" s="1"/>
  <c r="AH188" i="10"/>
  <c r="E188" i="10" s="1"/>
  <c r="AH152" i="10"/>
  <c r="E152" i="10" s="1"/>
  <c r="AH200" i="10"/>
  <c r="E200" i="10" s="1"/>
  <c r="AI88" i="10"/>
  <c r="F88" i="10" s="1"/>
  <c r="AI158" i="10"/>
  <c r="F158" i="10" s="1"/>
  <c r="AG70" i="10"/>
  <c r="D70" i="10" s="1"/>
  <c r="AG102" i="10"/>
  <c r="D102" i="10" s="1"/>
  <c r="AG118" i="10"/>
  <c r="D118" i="10" s="1"/>
  <c r="AG134" i="10"/>
  <c r="D134" i="10" s="1"/>
  <c r="AG150" i="10"/>
  <c r="D150" i="10" s="1"/>
  <c r="AG166" i="10"/>
  <c r="D166" i="10" s="1"/>
  <c r="AG182" i="10"/>
  <c r="D182" i="10" s="1"/>
  <c r="AG198" i="10"/>
  <c r="D198" i="10" s="1"/>
  <c r="AG214" i="10"/>
  <c r="D214" i="10" s="1"/>
  <c r="AH220" i="10"/>
  <c r="E220" i="10" s="1"/>
  <c r="AH156" i="10"/>
  <c r="E156" i="10" s="1"/>
  <c r="AH92" i="10"/>
  <c r="E92" i="10" s="1"/>
  <c r="AH106" i="10"/>
  <c r="E106" i="10" s="1"/>
  <c r="AH170" i="10"/>
  <c r="E170" i="10" s="1"/>
  <c r="AH90" i="10"/>
  <c r="E90" i="10" s="1"/>
  <c r="AH120" i="10"/>
  <c r="E120" i="10" s="1"/>
  <c r="AH166" i="10"/>
  <c r="E166" i="10" s="1"/>
  <c r="AH102" i="10"/>
  <c r="E102" i="10" s="1"/>
  <c r="AH126" i="10"/>
  <c r="E126" i="10" s="1"/>
  <c r="AI212" i="10"/>
  <c r="F212" i="10" s="1"/>
  <c r="AI148" i="10"/>
  <c r="F148" i="10" s="1"/>
  <c r="AI210" i="10"/>
  <c r="F210" i="10" s="1"/>
  <c r="AI146" i="10"/>
  <c r="F146" i="10" s="1"/>
  <c r="AI94" i="10"/>
  <c r="F94" i="10" s="1"/>
  <c r="AI208" i="10"/>
  <c r="F208" i="10" s="1"/>
  <c r="AI144" i="10"/>
  <c r="F144" i="10" s="1"/>
  <c r="AI222" i="10"/>
  <c r="F222" i="10" s="1"/>
  <c r="AG78" i="10"/>
  <c r="D78" i="10" s="1"/>
  <c r="AG206" i="10"/>
  <c r="D206" i="10" s="1"/>
  <c r="AH124" i="10"/>
  <c r="E124" i="10" s="1"/>
  <c r="AI112" i="10"/>
  <c r="F112" i="10" s="1"/>
  <c r="AG88" i="10"/>
  <c r="D88" i="10" s="1"/>
  <c r="AG104" i="10"/>
  <c r="D104" i="10" s="1"/>
  <c r="AG120" i="10"/>
  <c r="D120" i="10" s="1"/>
  <c r="AG136" i="10"/>
  <c r="D136" i="10" s="1"/>
  <c r="AG152" i="10"/>
  <c r="D152" i="10" s="1"/>
  <c r="AG168" i="10"/>
  <c r="D168" i="10" s="1"/>
  <c r="AG184" i="10"/>
  <c r="D184" i="10" s="1"/>
  <c r="AG200" i="10"/>
  <c r="D200" i="10" s="1"/>
  <c r="AG216" i="10"/>
  <c r="D216" i="10" s="1"/>
  <c r="AI204" i="10"/>
  <c r="F204" i="10" s="1"/>
  <c r="AI140" i="10"/>
  <c r="F140" i="10" s="1"/>
  <c r="AI218" i="10"/>
  <c r="F218" i="10" s="1"/>
  <c r="AI154" i="10"/>
  <c r="F154" i="10" s="1"/>
  <c r="AI214" i="10"/>
  <c r="F214" i="10" s="1"/>
  <c r="AI150" i="10"/>
  <c r="F150" i="10" s="1"/>
  <c r="AH212" i="10"/>
  <c r="E212" i="10" s="1"/>
  <c r="AH148" i="10"/>
  <c r="E148" i="10" s="1"/>
  <c r="AH210" i="10"/>
  <c r="E210" i="10" s="1"/>
  <c r="AH146" i="10"/>
  <c r="E146" i="10" s="1"/>
  <c r="AH94" i="10"/>
  <c r="E94" i="10" s="1"/>
  <c r="AH208" i="10"/>
  <c r="E208" i="10" s="1"/>
  <c r="AH144" i="10"/>
  <c r="E144" i="10" s="1"/>
  <c r="AH222" i="10"/>
  <c r="E222" i="10" s="1"/>
  <c r="AG94" i="10"/>
  <c r="D94" i="10" s="1"/>
  <c r="AG190" i="10"/>
  <c r="D190" i="10" s="1"/>
  <c r="AI176" i="10"/>
  <c r="F176" i="10" s="1"/>
  <c r="AG90" i="10"/>
  <c r="D90" i="10" s="1"/>
  <c r="AG106" i="10"/>
  <c r="D106" i="10" s="1"/>
  <c r="AG122" i="10"/>
  <c r="D122" i="10" s="1"/>
  <c r="AG138" i="10"/>
  <c r="D138" i="10" s="1"/>
  <c r="AG154" i="10"/>
  <c r="D154" i="10" s="1"/>
  <c r="AG170" i="10"/>
  <c r="D170" i="10" s="1"/>
  <c r="AG186" i="10"/>
  <c r="D186" i="10" s="1"/>
  <c r="AG202" i="10"/>
  <c r="D202" i="10" s="1"/>
  <c r="AG218" i="10"/>
  <c r="D218" i="10" s="1"/>
  <c r="AH204" i="10"/>
  <c r="E204" i="10" s="1"/>
  <c r="AH140" i="10"/>
  <c r="E140" i="10" s="1"/>
  <c r="AH218" i="10"/>
  <c r="E218" i="10" s="1"/>
  <c r="AH154" i="10"/>
  <c r="E154" i="10" s="1"/>
  <c r="AH214" i="10"/>
  <c r="E214" i="10" s="1"/>
  <c r="AH150" i="10"/>
  <c r="E150" i="10" s="1"/>
  <c r="AI196" i="10"/>
  <c r="F196" i="10" s="1"/>
  <c r="AI132" i="10"/>
  <c r="F132" i="10" s="1"/>
  <c r="AI168" i="10"/>
  <c r="F168" i="10" s="1"/>
  <c r="AI194" i="10"/>
  <c r="F194" i="10" s="1"/>
  <c r="AI130" i="10"/>
  <c r="F130" i="10" s="1"/>
  <c r="AI30" i="10"/>
  <c r="F30" i="10" s="1"/>
  <c r="AI192" i="10"/>
  <c r="F192" i="10" s="1"/>
  <c r="AI128" i="10"/>
  <c r="F128" i="10" s="1"/>
  <c r="AI190" i="10"/>
  <c r="F190" i="10" s="1"/>
  <c r="AG158" i="10"/>
  <c r="D158" i="10" s="1"/>
  <c r="AH198" i="10"/>
  <c r="E198" i="10" s="1"/>
  <c r="AI136" i="10"/>
  <c r="F136" i="10" s="1"/>
  <c r="AG76" i="10"/>
  <c r="D76" i="10" s="1"/>
  <c r="AG92" i="10"/>
  <c r="D92" i="10" s="1"/>
  <c r="AG108" i="10"/>
  <c r="D108" i="10" s="1"/>
  <c r="AG124" i="10"/>
  <c r="D124" i="10" s="1"/>
  <c r="AG140" i="10"/>
  <c r="D140" i="10" s="1"/>
  <c r="AG156" i="10"/>
  <c r="D156" i="10" s="1"/>
  <c r="AG172" i="10"/>
  <c r="D172" i="10" s="1"/>
  <c r="AG188" i="10"/>
  <c r="D188" i="10" s="1"/>
  <c r="AG204" i="10"/>
  <c r="D204" i="10" s="1"/>
  <c r="AG220" i="10"/>
  <c r="D220" i="10" s="1"/>
  <c r="AI188" i="10"/>
  <c r="F188" i="10" s="1"/>
  <c r="AI124" i="10"/>
  <c r="F124" i="10" s="1"/>
  <c r="AI184" i="10"/>
  <c r="F184" i="10" s="1"/>
  <c r="AI202" i="10"/>
  <c r="F202" i="10" s="1"/>
  <c r="AI138" i="10"/>
  <c r="F138" i="10" s="1"/>
  <c r="AI152" i="10"/>
  <c r="F152" i="10" s="1"/>
  <c r="AI198" i="10"/>
  <c r="F198" i="10" s="1"/>
  <c r="AI134" i="10"/>
  <c r="F134" i="10" s="1"/>
  <c r="AI200" i="10"/>
  <c r="F200" i="10" s="1"/>
  <c r="AH196" i="10"/>
  <c r="E196" i="10" s="1"/>
  <c r="AH132" i="10"/>
  <c r="E132" i="10" s="1"/>
  <c r="AH168" i="10"/>
  <c r="E168" i="10" s="1"/>
  <c r="AH194" i="10"/>
  <c r="E194" i="10" s="1"/>
  <c r="AH130" i="10"/>
  <c r="E130" i="10" s="1"/>
  <c r="AH192" i="10"/>
  <c r="E192" i="10" s="1"/>
  <c r="AH128" i="10"/>
  <c r="E128" i="10" s="1"/>
  <c r="AH190" i="10"/>
  <c r="E190" i="10" s="1"/>
  <c r="AE80" i="10"/>
  <c r="B80" i="10" s="1"/>
  <c r="AE160" i="10"/>
  <c r="B160" i="10" s="1"/>
  <c r="AE208" i="10"/>
  <c r="B208" i="10" s="1"/>
  <c r="AE98" i="10"/>
  <c r="B98" i="10" s="1"/>
  <c r="AE162" i="10"/>
  <c r="B162" i="10" s="1"/>
  <c r="AE192" i="10"/>
  <c r="B192" i="10" s="1"/>
  <c r="AE66" i="10"/>
  <c r="B66" i="10" s="1"/>
  <c r="AE130" i="10"/>
  <c r="B130" i="10" s="1"/>
  <c r="AE194" i="10"/>
  <c r="B194" i="10" s="1"/>
  <c r="AE116" i="10"/>
  <c r="B116" i="10" s="1"/>
  <c r="AE148" i="10"/>
  <c r="B148" i="10" s="1"/>
  <c r="AE164" i="10"/>
  <c r="B164" i="10" s="1"/>
  <c r="AE180" i="10"/>
  <c r="B180" i="10" s="1"/>
  <c r="AE196" i="10"/>
  <c r="B196" i="10" s="1"/>
  <c r="AE212" i="10"/>
  <c r="B212" i="10" s="1"/>
  <c r="AE144" i="10"/>
  <c r="B144" i="10" s="1"/>
  <c r="AE82" i="10"/>
  <c r="B82" i="10" s="1"/>
  <c r="AE146" i="10"/>
  <c r="B146" i="10" s="1"/>
  <c r="AE210" i="10"/>
  <c r="B210" i="10" s="1"/>
  <c r="AE100" i="10"/>
  <c r="B100" i="10" s="1"/>
  <c r="AE118" i="10"/>
  <c r="B118" i="10" s="1"/>
  <c r="AE150" i="10"/>
  <c r="B150" i="10" s="1"/>
  <c r="AE166" i="10"/>
  <c r="B166" i="10" s="1"/>
  <c r="AE182" i="10"/>
  <c r="B182" i="10" s="1"/>
  <c r="AE198" i="10"/>
  <c r="B198" i="10" s="1"/>
  <c r="AE214" i="10"/>
  <c r="B214" i="10" s="1"/>
  <c r="AE96" i="10"/>
  <c r="B96" i="10" s="1"/>
  <c r="AE84" i="10"/>
  <c r="B84" i="10" s="1"/>
  <c r="AE86" i="10"/>
  <c r="B86" i="10" s="1"/>
  <c r="AE134" i="10"/>
  <c r="B134" i="10" s="1"/>
  <c r="AE40" i="10"/>
  <c r="B40" i="10" s="1"/>
  <c r="AE72" i="10"/>
  <c r="B72" i="10" s="1"/>
  <c r="AE88" i="10"/>
  <c r="B88" i="10" s="1"/>
  <c r="AE104" i="10"/>
  <c r="B104" i="10" s="1"/>
  <c r="AE120" i="10"/>
  <c r="B120" i="10" s="1"/>
  <c r="AE136" i="10"/>
  <c r="B136" i="10" s="1"/>
  <c r="AE152" i="10"/>
  <c r="B152" i="10" s="1"/>
  <c r="AE168" i="10"/>
  <c r="B168" i="10" s="1"/>
  <c r="AE184" i="10"/>
  <c r="B184" i="10" s="1"/>
  <c r="AE200" i="10"/>
  <c r="B200" i="10" s="1"/>
  <c r="AE216" i="10"/>
  <c r="B216" i="10" s="1"/>
  <c r="AE64" i="10"/>
  <c r="B64" i="10" s="1"/>
  <c r="AE176" i="10"/>
  <c r="B176" i="10" s="1"/>
  <c r="AE224" i="10"/>
  <c r="B224" i="10" s="1"/>
  <c r="AE50" i="10"/>
  <c r="B50" i="10" s="1"/>
  <c r="AE114" i="10"/>
  <c r="B114" i="10" s="1"/>
  <c r="AE178" i="10"/>
  <c r="B178" i="10" s="1"/>
  <c r="AE132" i="10"/>
  <c r="B132" i="10" s="1"/>
  <c r="AE102" i="10"/>
  <c r="B102" i="10" s="1"/>
  <c r="AE42" i="10"/>
  <c r="B42" i="10" s="1"/>
  <c r="AE58" i="10"/>
  <c r="B58" i="10" s="1"/>
  <c r="AE74" i="10"/>
  <c r="B74" i="10" s="1"/>
  <c r="AE90" i="10"/>
  <c r="B90" i="10" s="1"/>
  <c r="AE106" i="10"/>
  <c r="B106" i="10" s="1"/>
  <c r="AE122" i="10"/>
  <c r="B122" i="10" s="1"/>
  <c r="AE138" i="10"/>
  <c r="B138" i="10" s="1"/>
  <c r="AE154" i="10"/>
  <c r="B154" i="10" s="1"/>
  <c r="AE170" i="10"/>
  <c r="B170" i="10" s="1"/>
  <c r="AE186" i="10"/>
  <c r="B186" i="10" s="1"/>
  <c r="AE202" i="10"/>
  <c r="B202" i="10" s="1"/>
  <c r="AE218" i="10"/>
  <c r="B218" i="10" s="1"/>
  <c r="AE128" i="10"/>
  <c r="B128" i="10" s="1"/>
  <c r="AE60" i="10"/>
  <c r="B60" i="10" s="1"/>
  <c r="AE76" i="10"/>
  <c r="B76" i="10" s="1"/>
  <c r="AE92" i="10"/>
  <c r="B92" i="10" s="1"/>
  <c r="AE108" i="10"/>
  <c r="B108" i="10" s="1"/>
  <c r="AE124" i="10"/>
  <c r="B124" i="10" s="1"/>
  <c r="AE140" i="10"/>
  <c r="B140" i="10" s="1"/>
  <c r="AE156" i="10"/>
  <c r="B156" i="10" s="1"/>
  <c r="AE172" i="10"/>
  <c r="B172" i="10" s="1"/>
  <c r="AE188" i="10"/>
  <c r="B188" i="10" s="1"/>
  <c r="AE204" i="10"/>
  <c r="B204" i="10" s="1"/>
  <c r="AE220" i="10"/>
  <c r="B220" i="10" s="1"/>
  <c r="AE112" i="10"/>
  <c r="B112" i="10" s="1"/>
  <c r="AE62" i="10"/>
  <c r="B62" i="10" s="1"/>
  <c r="AE78" i="10"/>
  <c r="B78" i="10" s="1"/>
  <c r="AE94" i="10"/>
  <c r="B94" i="10" s="1"/>
  <c r="AE110" i="10"/>
  <c r="B110" i="10" s="1"/>
  <c r="AE126" i="10"/>
  <c r="B126" i="10" s="1"/>
  <c r="AE142" i="10"/>
  <c r="B142" i="10" s="1"/>
  <c r="AE158" i="10"/>
  <c r="B158" i="10" s="1"/>
  <c r="AE174" i="10"/>
  <c r="B174" i="10" s="1"/>
  <c r="AE190" i="10"/>
  <c r="B190" i="10" s="1"/>
  <c r="AE206" i="10"/>
  <c r="B206" i="10" s="1"/>
  <c r="AE222" i="10"/>
  <c r="B222" i="10" s="1"/>
  <c r="J4" i="7"/>
  <c r="D4" i="7"/>
  <c r="F4" i="7"/>
  <c r="AA28" i="10"/>
  <c r="AG28" i="10" s="1"/>
  <c r="O27" i="10"/>
  <c r="AB54" i="10" l="1"/>
  <c r="AD54" i="10"/>
  <c r="AA26" i="10"/>
  <c r="AB26" i="10"/>
  <c r="AC56" i="10" l="1"/>
  <c r="AB56" i="10"/>
  <c r="AD56" i="10"/>
  <c r="AH32" i="10"/>
  <c r="E32" i="10" s="1"/>
  <c r="AC58" i="10" l="1"/>
  <c r="AB58" i="10"/>
  <c r="AD58" i="10"/>
  <c r="AC60" i="10" l="1"/>
  <c r="AB60" i="10"/>
  <c r="AD60" i="10"/>
  <c r="D28" i="10"/>
  <c r="AC62" i="10" l="1"/>
  <c r="AB62" i="10"/>
  <c r="AD62" i="10"/>
  <c r="AA64" i="10"/>
  <c r="F26" i="10"/>
  <c r="AD64" i="10" l="1"/>
  <c r="AC66" i="10" l="1"/>
  <c r="AI42" i="10" s="1"/>
  <c r="F42" i="10" s="1"/>
  <c r="AB66" i="10"/>
  <c r="AD66" i="10"/>
  <c r="AA68" i="10"/>
  <c r="AG74" i="10" l="1"/>
  <c r="D74" i="10" s="1"/>
  <c r="AG50" i="10"/>
  <c r="D50" i="10" s="1"/>
  <c r="AG56" i="10"/>
  <c r="D56" i="10" s="1"/>
  <c r="AG68" i="10"/>
  <c r="D68" i="10" s="1"/>
  <c r="AG64" i="10"/>
  <c r="D64" i="10" s="1"/>
  <c r="AD68" i="10"/>
  <c r="AC70" i="10" l="1"/>
  <c r="AI46" i="10" s="1"/>
  <c r="F46" i="10" s="1"/>
  <c r="AB70" i="10"/>
  <c r="AH26" i="10" s="1"/>
  <c r="E26" i="10" s="1"/>
  <c r="AD70" i="10"/>
  <c r="AH30" i="10" l="1"/>
  <c r="E30" i="10" s="1"/>
  <c r="AH38" i="10"/>
  <c r="E38" i="10" s="1"/>
  <c r="AI36" i="10"/>
  <c r="F36" i="10" s="1"/>
  <c r="AI28" i="10"/>
  <c r="F28" i="10" s="1"/>
  <c r="AH36" i="10"/>
  <c r="E36" i="10" s="1"/>
  <c r="AH28" i="10"/>
  <c r="E28" i="10" s="1"/>
  <c r="AI48" i="10"/>
  <c r="F48" i="10" s="1"/>
  <c r="AI76" i="10"/>
  <c r="F76" i="10" s="1"/>
  <c r="AH84" i="10"/>
  <c r="E84" i="10" s="1"/>
  <c r="AH80" i="10"/>
  <c r="E80" i="10" s="1"/>
  <c r="AH86" i="10"/>
  <c r="E86" i="10" s="1"/>
  <c r="AI84" i="10"/>
  <c r="F84" i="10" s="1"/>
  <c r="AI80" i="10"/>
  <c r="F80" i="10" s="1"/>
  <c r="AI86" i="10"/>
  <c r="F86" i="10" s="1"/>
  <c r="AH74" i="10"/>
  <c r="E74" i="10" s="1"/>
  <c r="AH76" i="10"/>
  <c r="E76" i="10" s="1"/>
  <c r="AH78" i="10"/>
  <c r="E78" i="10" s="1"/>
  <c r="AH52" i="10"/>
  <c r="E52" i="10" s="1"/>
  <c r="AH82" i="10"/>
  <c r="E82" i="10" s="1"/>
  <c r="AI74" i="10"/>
  <c r="F74" i="10" s="1"/>
  <c r="AI52" i="10"/>
  <c r="F52" i="10" s="1"/>
  <c r="AI82" i="10"/>
  <c r="F82" i="10" s="1"/>
  <c r="AI78" i="10"/>
  <c r="F78" i="10" s="1"/>
  <c r="AI72" i="10"/>
  <c r="F72" i="10" s="1"/>
  <c r="AI68" i="10"/>
  <c r="F68" i="10" s="1"/>
  <c r="AI64" i="10"/>
  <c r="F64" i="10" s="1"/>
  <c r="AI40" i="10"/>
  <c r="F40" i="10" s="1"/>
  <c r="AH72" i="10"/>
  <c r="E72" i="10" s="1"/>
  <c r="AH64" i="10"/>
  <c r="E64" i="10" s="1"/>
  <c r="AH68" i="10"/>
  <c r="E68" i="10" s="1"/>
  <c r="AH40" i="10"/>
  <c r="E40" i="10" s="1"/>
  <c r="AH70" i="10"/>
  <c r="E70" i="10" s="1"/>
  <c r="AH42" i="10"/>
  <c r="E42" i="10" s="1"/>
  <c r="AH54" i="10"/>
  <c r="E54" i="10" s="1"/>
  <c r="AH58" i="10"/>
  <c r="E58" i="10" s="1"/>
  <c r="AH50" i="10"/>
  <c r="E50" i="10" s="1"/>
  <c r="AH46" i="10"/>
  <c r="E46" i="10" s="1"/>
  <c r="AH34" i="10"/>
  <c r="E34" i="10" s="1"/>
  <c r="AH62" i="10"/>
  <c r="E62" i="10" s="1"/>
  <c r="AH66" i="10"/>
  <c r="E66" i="10" s="1"/>
  <c r="AH44" i="10"/>
  <c r="E44" i="10" s="1"/>
  <c r="AH56" i="10"/>
  <c r="E56" i="10" s="1"/>
  <c r="AH60" i="10"/>
  <c r="E60" i="10" s="1"/>
  <c r="AH48" i="10"/>
  <c r="E48" i="10" s="1"/>
  <c r="AI70" i="10"/>
  <c r="F70" i="10" s="1"/>
  <c r="AI62" i="10"/>
  <c r="F62" i="10" s="1"/>
  <c r="AI56" i="10"/>
  <c r="F56" i="10" s="1"/>
  <c r="AI60" i="10"/>
  <c r="F60" i="10" s="1"/>
  <c r="AI44" i="10"/>
  <c r="F44" i="10" s="1"/>
  <c r="AI58" i="10"/>
  <c r="F58" i="10" s="1"/>
  <c r="AI50" i="10"/>
  <c r="F50" i="10" s="1"/>
  <c r="AI54" i="10"/>
  <c r="F54" i="10" s="1"/>
  <c r="AI66" i="10"/>
  <c r="F66" i="10" s="1"/>
  <c r="AD72" i="10"/>
  <c r="AD74" i="10" l="1"/>
  <c r="AD76" i="10" l="1"/>
  <c r="AD78" i="10" l="1"/>
  <c r="AD80" i="10" l="1"/>
  <c r="AD82" i="10" l="1"/>
  <c r="AD84" i="10" l="1"/>
  <c r="AA86" i="10"/>
  <c r="AG72" i="10" s="1"/>
  <c r="D72" i="10" s="1"/>
  <c r="AG26" i="10" l="1"/>
  <c r="D26" i="10" s="1"/>
  <c r="AG30" i="10"/>
  <c r="D30" i="10" s="1"/>
  <c r="AG36" i="10"/>
  <c r="D36" i="10" s="1"/>
  <c r="AG42" i="10"/>
  <c r="D42" i="10" s="1"/>
  <c r="AG38" i="10"/>
  <c r="D38" i="10" s="1"/>
  <c r="AG40" i="10"/>
  <c r="D40" i="10" s="1"/>
  <c r="AG34" i="10"/>
  <c r="D34" i="10" s="1"/>
  <c r="AG32" i="10"/>
  <c r="D32" i="10" s="1"/>
  <c r="AG54" i="10"/>
  <c r="D54" i="10" s="1"/>
  <c r="AG58" i="10"/>
  <c r="D58" i="10" s="1"/>
  <c r="AG52" i="10"/>
  <c r="D52" i="10" s="1"/>
  <c r="AG46" i="10"/>
  <c r="D46" i="10" s="1"/>
  <c r="AG86" i="10"/>
  <c r="D86" i="10" s="1"/>
  <c r="AG44" i="10"/>
  <c r="D44" i="10" s="1"/>
  <c r="AG48" i="10"/>
  <c r="D48" i="10" s="1"/>
  <c r="AG60" i="10"/>
  <c r="D60" i="10" s="1"/>
  <c r="AD86" i="10"/>
  <c r="AD88" i="10" l="1"/>
  <c r="AD90" i="10" l="1"/>
  <c r="AD92" i="10" l="1"/>
  <c r="AD94" i="10" l="1"/>
  <c r="AD96" i="10" l="1"/>
  <c r="AD98" i="10" l="1"/>
  <c r="AD100" i="10" l="1"/>
  <c r="AD102" i="10" l="1"/>
  <c r="AD104" i="10" l="1"/>
  <c r="AD106" i="10" l="1"/>
  <c r="AD108" i="10" l="1"/>
  <c r="AD110" i="10" l="1"/>
  <c r="AD112" i="10" l="1"/>
  <c r="AD114" i="10" l="1"/>
  <c r="AD116" i="10" l="1"/>
  <c r="AD118" i="10" l="1"/>
  <c r="AD120" i="10" l="1"/>
  <c r="AD122" i="10" l="1"/>
  <c r="AD124" i="10" l="1"/>
  <c r="AD126" i="10" l="1"/>
  <c r="AD128" i="10" l="1"/>
  <c r="AD130" i="10" l="1"/>
  <c r="AD132" i="10" l="1"/>
  <c r="AD134" i="10" l="1"/>
  <c r="AD136" i="10" l="1"/>
  <c r="AD138" i="10" l="1"/>
  <c r="AD140" i="10" l="1"/>
  <c r="AD142" i="10" l="1"/>
  <c r="AD144" i="10" l="1"/>
  <c r="AD146" i="10" l="1"/>
  <c r="AD148" i="10" l="1"/>
  <c r="AD150" i="10" l="1"/>
  <c r="AD152" i="10" l="1"/>
  <c r="AD154" i="10" l="1"/>
  <c r="AD156" i="10" l="1"/>
  <c r="AD158" i="10" l="1"/>
  <c r="AD160" i="10" l="1"/>
  <c r="AD162" i="10" l="1"/>
  <c r="AD164" i="10" l="1"/>
  <c r="AD166" i="10" l="1"/>
  <c r="AD168" i="10" l="1"/>
  <c r="AD170" i="10" l="1"/>
  <c r="AD172" i="10" l="1"/>
  <c r="AD174" i="10" l="1"/>
  <c r="AD176" i="10" l="1"/>
  <c r="AD178" i="10" l="1"/>
  <c r="AD180" i="10" l="1"/>
  <c r="AD182" i="10" l="1"/>
  <c r="AD184" i="10" l="1"/>
  <c r="AD186" i="10" l="1"/>
  <c r="AD188" i="10" l="1"/>
  <c r="AD190" i="10" l="1"/>
  <c r="AD192" i="10" l="1"/>
  <c r="AD194" i="10" l="1"/>
  <c r="AD196" i="10" l="1"/>
  <c r="AD198" i="10" l="1"/>
  <c r="AD200" i="10" l="1"/>
  <c r="AD202" i="10" l="1"/>
  <c r="AD204" i="10" l="1"/>
  <c r="AD206" i="10" l="1"/>
  <c r="AD208" i="10" l="1"/>
  <c r="AD210" i="10" l="1"/>
  <c r="AD212" i="10" l="1"/>
  <c r="AD214" i="10" l="1"/>
  <c r="AD216" i="10" l="1"/>
  <c r="AD218" i="10" l="1"/>
  <c r="AD220" i="10" l="1"/>
  <c r="AD222" i="10" l="1"/>
  <c r="AD224" i="10" l="1"/>
  <c r="AJ26" i="10" s="1"/>
  <c r="G26" i="10" s="1"/>
  <c r="AJ30" i="10" l="1"/>
  <c r="G30" i="10" s="1"/>
  <c r="AJ32" i="10"/>
  <c r="G32" i="10" s="1"/>
  <c r="AJ28" i="10"/>
  <c r="G28" i="10" s="1"/>
  <c r="AJ34" i="10"/>
  <c r="G34" i="10" s="1"/>
  <c r="AJ42" i="10"/>
  <c r="G42" i="10" s="1"/>
  <c r="AJ48" i="10"/>
  <c r="G48" i="10" s="1"/>
  <c r="AJ38" i="10"/>
  <c r="G38" i="10" s="1"/>
  <c r="AJ40" i="10"/>
  <c r="G40" i="10" s="1"/>
  <c r="AJ46" i="10"/>
  <c r="G46" i="10" s="1"/>
  <c r="AJ44" i="10"/>
  <c r="G44" i="10" s="1"/>
  <c r="AJ224" i="10"/>
  <c r="G224" i="10" s="1"/>
  <c r="AJ36" i="10"/>
  <c r="G36" i="10" s="1"/>
  <c r="AJ172" i="10"/>
  <c r="G172" i="10" s="1"/>
  <c r="AJ140" i="10"/>
  <c r="G140" i="10" s="1"/>
  <c r="AJ148" i="10"/>
  <c r="G148" i="10" s="1"/>
  <c r="AJ210" i="10"/>
  <c r="G210" i="10" s="1"/>
  <c r="AJ80" i="10"/>
  <c r="G80" i="10" s="1"/>
  <c r="AJ200" i="10"/>
  <c r="G200" i="10" s="1"/>
  <c r="AJ182" i="10"/>
  <c r="G182" i="10" s="1"/>
  <c r="AJ54" i="10"/>
  <c r="G54" i="10" s="1"/>
  <c r="AJ144" i="10"/>
  <c r="G144" i="10" s="1"/>
  <c r="AJ186" i="10"/>
  <c r="G186" i="10" s="1"/>
  <c r="AJ204" i="10"/>
  <c r="G204" i="10" s="1"/>
  <c r="AJ88" i="10"/>
  <c r="G88" i="10" s="1"/>
  <c r="AJ206" i="10"/>
  <c r="G206" i="10" s="1"/>
  <c r="AJ72" i="10"/>
  <c r="G72" i="10" s="1"/>
  <c r="AJ86" i="10"/>
  <c r="G86" i="10" s="1"/>
  <c r="AJ168" i="10"/>
  <c r="G168" i="10" s="1"/>
  <c r="AJ166" i="10"/>
  <c r="G166" i="10" s="1"/>
  <c r="AJ116" i="10"/>
  <c r="G116" i="10" s="1"/>
  <c r="AJ96" i="10"/>
  <c r="G96" i="10" s="1"/>
  <c r="AJ184" i="10"/>
  <c r="G184" i="10" s="1"/>
  <c r="AJ192" i="10"/>
  <c r="G192" i="10" s="1"/>
  <c r="AJ62" i="10"/>
  <c r="G62" i="10" s="1"/>
  <c r="AJ120" i="10"/>
  <c r="G120" i="10" s="1"/>
  <c r="AJ112" i="10"/>
  <c r="G112" i="10" s="1"/>
  <c r="AJ156" i="10"/>
  <c r="G156" i="10" s="1"/>
  <c r="AJ154" i="10"/>
  <c r="G154" i="10" s="1"/>
  <c r="AJ146" i="10"/>
  <c r="G146" i="10" s="1"/>
  <c r="AJ74" i="10"/>
  <c r="G74" i="10" s="1"/>
  <c r="AJ134" i="10"/>
  <c r="G134" i="10" s="1"/>
  <c r="AJ70" i="10"/>
  <c r="G70" i="10" s="1"/>
  <c r="AJ222" i="10"/>
  <c r="G222" i="10" s="1"/>
  <c r="AJ208" i="10"/>
  <c r="G208" i="10" s="1"/>
  <c r="AJ152" i="10"/>
  <c r="G152" i="10" s="1"/>
  <c r="AJ98" i="10"/>
  <c r="G98" i="10" s="1"/>
  <c r="AJ194" i="10"/>
  <c r="G194" i="10" s="1"/>
  <c r="AJ102" i="10"/>
  <c r="G102" i="10" s="1"/>
  <c r="AJ190" i="10"/>
  <c r="G190" i="10" s="1"/>
  <c r="AJ126" i="10"/>
  <c r="G126" i="10" s="1"/>
  <c r="AJ136" i="10"/>
  <c r="G136" i="10" s="1"/>
  <c r="AJ198" i="10"/>
  <c r="G198" i="10" s="1"/>
  <c r="AJ94" i="10"/>
  <c r="G94" i="10" s="1"/>
  <c r="AJ170" i="10"/>
  <c r="G170" i="10" s="1"/>
  <c r="AJ218" i="10"/>
  <c r="G218" i="10" s="1"/>
  <c r="AJ84" i="10"/>
  <c r="G84" i="10" s="1"/>
  <c r="AJ176" i="10"/>
  <c r="G176" i="10" s="1"/>
  <c r="AJ212" i="10"/>
  <c r="G212" i="10" s="1"/>
  <c r="AJ58" i="10"/>
  <c r="G58" i="10" s="1"/>
  <c r="AJ130" i="10"/>
  <c r="G130" i="10" s="1"/>
  <c r="AJ60" i="10"/>
  <c r="G60" i="10" s="1"/>
  <c r="AJ174" i="10"/>
  <c r="G174" i="10" s="1"/>
  <c r="AJ92" i="10"/>
  <c r="G92" i="10" s="1"/>
  <c r="AJ50" i="10"/>
  <c r="G50" i="10" s="1"/>
  <c r="AJ142" i="10"/>
  <c r="G142" i="10" s="1"/>
  <c r="AJ68" i="10"/>
  <c r="G68" i="10" s="1"/>
  <c r="AJ66" i="10"/>
  <c r="G66" i="10" s="1"/>
  <c r="AJ214" i="10"/>
  <c r="G214" i="10" s="1"/>
  <c r="AJ110" i="10"/>
  <c r="G110" i="10" s="1"/>
  <c r="AJ160" i="10"/>
  <c r="G160" i="10" s="1"/>
  <c r="AJ128" i="10"/>
  <c r="G128" i="10" s="1"/>
  <c r="AJ82" i="10"/>
  <c r="G82" i="10" s="1"/>
  <c r="AJ52" i="10"/>
  <c r="G52" i="10" s="1"/>
  <c r="AJ164" i="10"/>
  <c r="G164" i="10" s="1"/>
  <c r="AJ132" i="10"/>
  <c r="G132" i="10" s="1"/>
  <c r="AJ124" i="10"/>
  <c r="G124" i="10" s="1"/>
  <c r="AJ196" i="10"/>
  <c r="G196" i="10" s="1"/>
  <c r="AJ108" i="10"/>
  <c r="G108" i="10" s="1"/>
  <c r="AJ56" i="10"/>
  <c r="G56" i="10" s="1"/>
  <c r="AJ122" i="10"/>
  <c r="G122" i="10" s="1"/>
  <c r="AJ64" i="10"/>
  <c r="G64" i="10" s="1"/>
  <c r="AJ78" i="10"/>
  <c r="G78" i="10" s="1"/>
  <c r="AJ106" i="10"/>
  <c r="G106" i="10" s="1"/>
  <c r="AJ202" i="10"/>
  <c r="G202" i="10" s="1"/>
  <c r="AJ158" i="10"/>
  <c r="G158" i="10" s="1"/>
  <c r="AJ76" i="10"/>
  <c r="G76" i="10" s="1"/>
  <c r="AJ178" i="10"/>
  <c r="G178" i="10" s="1"/>
  <c r="AJ104" i="10"/>
  <c r="G104" i="10" s="1"/>
  <c r="AJ100" i="10"/>
  <c r="G100" i="10" s="1"/>
  <c r="AJ188" i="10"/>
  <c r="G188" i="10" s="1"/>
  <c r="AJ90" i="10"/>
  <c r="G90" i="10" s="1"/>
  <c r="AJ162" i="10"/>
  <c r="G162" i="10" s="1"/>
  <c r="AJ118" i="10"/>
  <c r="G118" i="10" s="1"/>
  <c r="AJ150" i="10"/>
  <c r="G150" i="10" s="1"/>
  <c r="AJ114" i="10"/>
  <c r="G114" i="10" s="1"/>
  <c r="AJ138" i="10"/>
  <c r="G138" i="10" s="1"/>
  <c r="AJ180" i="10"/>
  <c r="G180" i="10" s="1"/>
  <c r="AJ216" i="10"/>
  <c r="G216" i="10" s="1"/>
  <c r="AJ220" i="10"/>
  <c r="G220" i="10" s="1"/>
  <c r="Y30" i="10"/>
  <c r="A30" i="10"/>
  <c r="A28" i="10"/>
  <c r="A218" i="10"/>
  <c r="A214" i="10"/>
  <c r="A162" i="10"/>
  <c r="A170" i="10"/>
  <c r="A134" i="10"/>
  <c r="A66" i="10"/>
  <c r="A36" i="10"/>
  <c r="A174" i="10"/>
  <c r="A124" i="10"/>
  <c r="A42" i="10"/>
  <c r="A100" i="10"/>
  <c r="A104" i="10"/>
  <c r="A106" i="10"/>
  <c r="A190" i="10"/>
  <c r="A208" i="10"/>
  <c r="A60" i="10"/>
  <c r="A112" i="10"/>
  <c r="A216" i="10"/>
  <c r="A184" i="10"/>
  <c r="A140" i="10"/>
  <c r="A158" i="10"/>
  <c r="A92" i="10"/>
  <c r="A142" i="10"/>
  <c r="A176" i="10"/>
  <c r="A224" i="10"/>
  <c r="A210" i="10"/>
  <c r="A122" i="10"/>
  <c r="A164" i="10"/>
  <c r="A220" i="10"/>
  <c r="A32" i="10"/>
  <c r="A186" i="10"/>
  <c r="A74" i="10"/>
  <c r="A44" i="10"/>
  <c r="A160" i="10"/>
  <c r="A78" i="10"/>
  <c r="A40" i="10"/>
  <c r="A138" i="10"/>
  <c r="A52" i="10"/>
  <c r="A70" i="10"/>
  <c r="A114" i="10"/>
  <c r="A110" i="10"/>
  <c r="A194" i="10"/>
  <c r="A62" i="10"/>
  <c r="A200" i="10"/>
  <c r="A82" i="10"/>
  <c r="A168" i="10"/>
  <c r="A154" i="10"/>
  <c r="A94" i="10"/>
  <c r="A148" i="10"/>
  <c r="A64" i="10"/>
  <c r="A50" i="10"/>
  <c r="A86" i="10"/>
  <c r="A202" i="10"/>
  <c r="A76" i="10"/>
  <c r="A118" i="10"/>
  <c r="A96" i="10"/>
  <c r="A102" i="10"/>
  <c r="A136" i="10"/>
  <c r="A188" i="10"/>
  <c r="A212" i="10"/>
  <c r="A58" i="10"/>
  <c r="A34" i="10"/>
  <c r="A120" i="10"/>
  <c r="A198" i="10"/>
  <c r="A98" i="10"/>
  <c r="A222" i="10"/>
  <c r="A178" i="10"/>
  <c r="A150" i="10"/>
  <c r="A152" i="10"/>
  <c r="A116" i="10"/>
  <c r="A144" i="10"/>
  <c r="A182" i="10"/>
  <c r="A46" i="10"/>
  <c r="A204" i="10"/>
  <c r="A80" i="10"/>
  <c r="A180" i="10"/>
  <c r="A128" i="10"/>
  <c r="A90" i="10"/>
  <c r="A206" i="10"/>
  <c r="A192" i="10"/>
  <c r="A156" i="10"/>
  <c r="A130" i="10"/>
  <c r="A84" i="10"/>
  <c r="A166" i="10"/>
  <c r="A54" i="10"/>
  <c r="A72" i="10"/>
  <c r="A56" i="10"/>
  <c r="A48" i="10"/>
  <c r="A88" i="10"/>
  <c r="A126" i="10"/>
  <c r="A172" i="10"/>
  <c r="A196" i="10"/>
  <c r="A68" i="10"/>
  <c r="A132" i="10"/>
  <c r="A108" i="10"/>
  <c r="A26" i="10"/>
  <c r="A146" i="10"/>
  <c r="A38" i="10"/>
  <c r="Y26" i="10"/>
  <c r="AE68" i="10" s="1"/>
  <c r="B68" i="10" s="1"/>
  <c r="Y28" i="10"/>
  <c r="AE44" i="10" l="1"/>
  <c r="B44" i="10" s="1"/>
  <c r="AE54" i="10"/>
  <c r="B54" i="10" s="1"/>
  <c r="AE38" i="10"/>
  <c r="B38" i="10" s="1"/>
  <c r="AE70" i="10"/>
  <c r="B70" i="10" s="1"/>
  <c r="AE56" i="10"/>
  <c r="B56" i="10" s="1"/>
  <c r="AE46" i="10"/>
  <c r="B46" i="10" s="1"/>
  <c r="AE52" i="10"/>
  <c r="B52" i="10" s="1"/>
  <c r="AE28" i="10"/>
  <c r="B28" i="10" s="1"/>
  <c r="AE30" i="10"/>
  <c r="B30" i="10" s="1"/>
  <c r="AE32" i="10"/>
  <c r="B32" i="10" s="1"/>
  <c r="AE26" i="10"/>
  <c r="B26" i="10" s="1"/>
  <c r="AE36" i="10"/>
  <c r="B36" i="10" s="1"/>
  <c r="AE34" i="10"/>
  <c r="B34" i="10" s="1"/>
  <c r="AE48" i="10"/>
  <c r="B48" i="10"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RallyAddresses01_01_08" type="5" refreshedVersion="1" savePassword="1" deleted="1" background="1" saveData="1">
    <dbPr connection="" command="" commandType="3"/>
  </connection>
</connections>
</file>

<file path=xl/sharedStrings.xml><?xml version="1.0" encoding="utf-8"?>
<sst xmlns="http://schemas.openxmlformats.org/spreadsheetml/2006/main" count="1170" uniqueCount="524">
  <si>
    <t>O/A</t>
  </si>
  <si>
    <t>Car #</t>
  </si>
  <si>
    <t>E</t>
  </si>
  <si>
    <t>Class</t>
  </si>
  <si>
    <t>Vehicle</t>
  </si>
  <si>
    <t>Event Name:</t>
  </si>
  <si>
    <t>Region</t>
  </si>
  <si>
    <t>Score</t>
  </si>
  <si>
    <t>First</t>
  </si>
  <si>
    <t>Last</t>
  </si>
  <si>
    <t>Address</t>
  </si>
  <si>
    <t>City</t>
  </si>
  <si>
    <t>Zip</t>
  </si>
  <si>
    <t>Phone</t>
  </si>
  <si>
    <t>e-mail</t>
  </si>
  <si>
    <t>L</t>
  </si>
  <si>
    <t>S</t>
  </si>
  <si>
    <r>
      <rPr>
        <b/>
        <sz val="12"/>
        <rFont val="Times New Roman"/>
        <family val="1"/>
      </rPr>
      <t>Event Date:</t>
    </r>
    <r>
      <rPr>
        <sz val="12"/>
        <rFont val="Times New Roman"/>
        <family val="1"/>
      </rPr>
      <t xml:space="preserve"> </t>
    </r>
  </si>
  <si>
    <t>Organizing Region:</t>
  </si>
  <si>
    <t>Sanction #:</t>
  </si>
  <si>
    <t>Course length:</t>
  </si>
  <si>
    <t># of Scored Controls:</t>
  </si>
  <si>
    <t>SCCA</t>
  </si>
  <si>
    <t xml:space="preserve">SCCA </t>
  </si>
  <si>
    <t>Hometown</t>
  </si>
  <si>
    <t>Member #</t>
  </si>
  <si>
    <t>ST</t>
  </si>
  <si>
    <t>Finish Positions</t>
  </si>
  <si>
    <t>Series:</t>
  </si>
  <si>
    <t>Team Members</t>
  </si>
  <si>
    <t>Hometowns</t>
  </si>
  <si>
    <t xml:space="preserve">First </t>
  </si>
  <si>
    <t>2) SCCA Rally Department:</t>
  </si>
  <si>
    <t>3) SCCA Road Rally Board:</t>
  </si>
  <si>
    <t xml:space="preserve">1) National rally pointskeeper: </t>
  </si>
  <si>
    <t>rrb@scca.com</t>
  </si>
  <si>
    <t>Sanction Level:</t>
  </si>
  <si>
    <t>OFFICIAL RESULTS: SCCA National Rally Championships</t>
  </si>
  <si>
    <t>Tour</t>
  </si>
  <si>
    <t>Course</t>
  </si>
  <si>
    <t>Series (Course/Tour/GTA)</t>
  </si>
  <si>
    <t>Notes:</t>
  </si>
  <si>
    <t>Total</t>
  </si>
  <si>
    <t>smuncher@windstream.net</t>
  </si>
  <si>
    <t>Ranking</t>
  </si>
  <si>
    <t>Submit results and participant address list to:</t>
  </si>
  <si>
    <t>Worker Points (to be awaded to event chairman, rallymaster , and safety steward/precheckers only):</t>
  </si>
  <si>
    <t>Worker Points (#1):</t>
  </si>
  <si>
    <t>Worker Points (#2):</t>
  </si>
  <si>
    <t>Worker Points (#3):</t>
  </si>
  <si>
    <t>Worker Points (#4):</t>
  </si>
  <si>
    <t>Signature of event official certifying results</t>
  </si>
  <si>
    <t>Overall finisher.</t>
  </si>
  <si>
    <t>&lt;&lt;&lt;&lt;</t>
  </si>
  <si>
    <t>Enter Car # and Total Score of 2nd</t>
  </si>
  <si>
    <t>Overall (or tied) finisher.</t>
  </si>
  <si>
    <t>Enter Car # and Total Score of 3rd</t>
  </si>
  <si>
    <t xml:space="preserve"> 4th O/A</t>
  </si>
  <si>
    <t>etc.</t>
  </si>
  <si>
    <t>Enter Car # and Total Score of 1st</t>
  </si>
  <si>
    <t>Enter information for key members of the organizing team nominated to receive worker points here.</t>
  </si>
  <si>
    <t>Enter rally identifying information here.</t>
  </si>
  <si>
    <r>
      <t xml:space="preserve">    - Information in shaded columns is </t>
    </r>
    <r>
      <rPr>
        <b/>
        <u/>
        <sz val="12"/>
        <rFont val="Times New Roman"/>
        <family val="1"/>
      </rPr>
      <t>essential</t>
    </r>
    <r>
      <rPr>
        <sz val="12"/>
        <rFont val="Times New Roman"/>
        <family val="1"/>
      </rPr>
      <t xml:space="preserve"> for series pointskeeping and promotional purposes.</t>
    </r>
  </si>
  <si>
    <t>Event:</t>
  </si>
  <si>
    <t>GTA</t>
  </si>
  <si>
    <t>0.01 minute</t>
  </si>
  <si>
    <t>Second</t>
  </si>
  <si>
    <t>Divisional</t>
  </si>
  <si>
    <t>National</t>
  </si>
  <si>
    <t>Other:_________</t>
  </si>
  <si>
    <t>RM</t>
  </si>
  <si>
    <t>Chair</t>
  </si>
  <si>
    <t>SS</t>
  </si>
  <si>
    <t>Capacity</t>
  </si>
  <si>
    <t>Event Description:</t>
  </si>
  <si>
    <t>Event Date:</t>
  </si>
  <si>
    <t>Event Official:</t>
  </si>
  <si>
    <t>Beginning Car #:</t>
  </si>
  <si>
    <t>Event Description/Location</t>
  </si>
  <si>
    <t>Signature</t>
  </si>
  <si>
    <t>Competitor</t>
  </si>
  <si>
    <t>Event description</t>
  </si>
  <si>
    <t>Event date</t>
  </si>
  <si>
    <t>Waiver witness name</t>
  </si>
  <si>
    <t xml:space="preserve"> </t>
  </si>
  <si>
    <r>
      <rPr>
        <b/>
        <i/>
        <u/>
        <sz val="16"/>
        <color rgb="FFFF0000"/>
        <rFont val="Times New Roman"/>
        <family val="1"/>
      </rPr>
      <t>NOTE:</t>
    </r>
    <r>
      <rPr>
        <sz val="16"/>
        <color rgb="FFFF0000"/>
        <rFont val="Times New Roman"/>
        <family val="1"/>
      </rPr>
      <t xml:space="preserve"> Due to printer variations, column widths and row heights may have to be adjusted to assure that text prints in exactly the correct locations on waiver forms.</t>
    </r>
  </si>
  <si>
    <t>None</t>
  </si>
  <si>
    <t>Worker</t>
  </si>
  <si>
    <t>1) User inputs in blue shaded cells only.  All other cells will be automatically filled with information extracted from participant address list.</t>
  </si>
  <si>
    <r>
      <t xml:space="preserve">    - Information in unshaded columns is </t>
    </r>
    <r>
      <rPr>
        <b/>
        <u/>
        <sz val="12"/>
        <rFont val="Times New Roman"/>
        <family val="1"/>
      </rPr>
      <t>essential</t>
    </r>
    <r>
      <rPr>
        <sz val="12"/>
        <rFont val="Times New Roman"/>
        <family val="1"/>
      </rPr>
      <t xml:space="preserve"> for SCCA </t>
    </r>
    <r>
      <rPr>
        <b/>
        <u/>
        <sz val="12"/>
        <rFont val="Times New Roman"/>
        <family val="1"/>
      </rPr>
      <t>Weekend</t>
    </r>
    <r>
      <rPr>
        <sz val="12"/>
        <rFont val="Times New Roman"/>
        <family val="1"/>
      </rPr>
      <t xml:space="preserve"> membership reporting purposes. It is optional for current SCCA full members.</t>
    </r>
  </si>
  <si>
    <r>
      <t xml:space="preserve">Rally competitor address list </t>
    </r>
    <r>
      <rPr>
        <sz val="12"/>
        <rFont val="Times New Roman"/>
        <family val="1"/>
      </rPr>
      <t>(fill out with information from entry forms or online registration system):</t>
    </r>
  </si>
  <si>
    <t>Capacity (Competitor, Worker, None)</t>
  </si>
  <si>
    <t>First Car # to be printed on waiver (or None)</t>
  </si>
  <si>
    <t>Information to be printed on SCCA waiver form</t>
  </si>
  <si>
    <t>extracted from Competitor Address List, and top of</t>
  </si>
  <si>
    <t>this template.</t>
  </si>
  <si>
    <t>sanction@scca.com</t>
  </si>
  <si>
    <t>N</t>
  </si>
  <si>
    <t>-</t>
  </si>
  <si>
    <t>Date:</t>
  </si>
  <si>
    <t>Driver</t>
  </si>
  <si>
    <t>Navigator</t>
  </si>
  <si>
    <t>Number</t>
  </si>
  <si>
    <t>Region:</t>
  </si>
  <si>
    <t>Member</t>
  </si>
  <si>
    <t>Hooptie</t>
  </si>
  <si>
    <r>
      <t xml:space="preserve">SCCA Adult waiver name/membership information fill template - </t>
    </r>
    <r>
      <rPr>
        <b/>
        <i/>
        <u/>
        <sz val="16"/>
        <color rgb="FFFF0000"/>
        <rFont val="Times New Roman"/>
        <family val="1"/>
      </rPr>
      <t>092020 version</t>
    </r>
  </si>
  <si>
    <t>SCCA Member #:</t>
  </si>
  <si>
    <t>Witness' SCCA membership number</t>
  </si>
  <si>
    <t>Witness' SCCA Region of Record</t>
  </si>
  <si>
    <r>
      <t>Entry List</t>
    </r>
    <r>
      <rPr>
        <sz val="12"/>
        <rFont val="Times New Roman"/>
        <family val="1"/>
      </rPr>
      <t xml:space="preserve"> (in assigned start order):</t>
    </r>
  </si>
  <si>
    <t>G</t>
  </si>
  <si>
    <t>Pre-Check</t>
  </si>
  <si>
    <t>User Defined 9</t>
  </si>
  <si>
    <t>Valid Annual Waiver</t>
  </si>
  <si>
    <t>Waiver Signed</t>
  </si>
  <si>
    <t>Minor Waiver?</t>
  </si>
  <si>
    <t>#</t>
  </si>
  <si>
    <t>These colums are unlocked, and may be used as desired.  The column headings may be changed to suit your needs.</t>
  </si>
  <si>
    <t>Scoring Unit:</t>
  </si>
  <si>
    <t>Responses</t>
  </si>
  <si>
    <t>Sort order: 1 = Ascending total scores, 0 = Descending total scores.</t>
  </si>
  <si>
    <t>Generals Sent</t>
  </si>
  <si>
    <t>Event email List</t>
  </si>
  <si>
    <t>Richta Information</t>
  </si>
  <si>
    <t>$$ Due</t>
  </si>
  <si>
    <t>?</t>
  </si>
  <si>
    <t>Detroit (10)</t>
  </si>
  <si>
    <t>Detroit</t>
  </si>
  <si>
    <t>User Defined 8</t>
  </si>
  <si>
    <t>Son of Sno*Drift</t>
  </si>
  <si>
    <t>Son of Sno*Drift Rally, S. Lyon, MI. Detroit Region (10). January 13, 2024</t>
  </si>
  <si>
    <t>Sawyer</t>
  </si>
  <si>
    <t>Stone</t>
  </si>
  <si>
    <t>Plymouth</t>
  </si>
  <si>
    <t>MI</t>
  </si>
  <si>
    <t>Bruce</t>
  </si>
  <si>
    <t>Fisher</t>
  </si>
  <si>
    <t>Dimondale</t>
  </si>
  <si>
    <t>290428</t>
  </si>
  <si>
    <t>Rochester</t>
  </si>
  <si>
    <t>Alison</t>
  </si>
  <si>
    <t>Lee</t>
  </si>
  <si>
    <t>546302</t>
  </si>
  <si>
    <t>Bob Martin (#108272)</t>
  </si>
  <si>
    <t>Car</t>
  </si>
  <si>
    <t>Team</t>
  </si>
  <si>
    <t>ron/greg</t>
  </si>
  <si>
    <t>Harkcom/Harkcom</t>
  </si>
  <si>
    <t xml:space="preserve">Nic/Jeff Boris </t>
  </si>
  <si>
    <t xml:space="preserve">Adam Spieszny/Piotr Roszczenko </t>
  </si>
  <si>
    <t>Alton Worthington/Tristan Koivisto</t>
  </si>
  <si>
    <t>Gavyn/Tyler</t>
  </si>
  <si>
    <t>Eddlestone/Thorpe</t>
  </si>
  <si>
    <t>Don / Cathy</t>
  </si>
  <si>
    <t>Blow/Harlow</t>
  </si>
  <si>
    <t>Kyle Ellsasser / Alyson Schwanitz</t>
  </si>
  <si>
    <t>Holly Fernandez / Darlene Reames</t>
  </si>
  <si>
    <t>Josh Remmetter/Jacob Kennedy</t>
  </si>
  <si>
    <t>brian/andy</t>
  </si>
  <si>
    <t>Paul Evans / Austin Votta</t>
  </si>
  <si>
    <t>Sammy Louka / Nick Rennell</t>
  </si>
  <si>
    <t>Molly Baxter / Dylan Whittaker</t>
  </si>
  <si>
    <t>Changzhou/jiang</t>
  </si>
  <si>
    <t>Richard Wiley/Robert Zillich</t>
  </si>
  <si>
    <t>Brinton / Chris</t>
  </si>
  <si>
    <t>Donn/April</t>
  </si>
  <si>
    <t xml:space="preserve">Colin Roy/Josh Sargent </t>
  </si>
  <si>
    <t>Mike B/Ryan</t>
  </si>
  <si>
    <t>Jeff Bertram/ James Lambes</t>
  </si>
  <si>
    <t>24-RRDT-61480</t>
  </si>
  <si>
    <t>Ron</t>
  </si>
  <si>
    <t>Johnstonbaugh</t>
  </si>
  <si>
    <t>128 E North St</t>
  </si>
  <si>
    <t>Wadsworth</t>
  </si>
  <si>
    <t>OH</t>
  </si>
  <si>
    <t>44281</t>
  </si>
  <si>
    <t>279902</t>
  </si>
  <si>
    <t>NEO</t>
  </si>
  <si>
    <t>2020 Subaru Outback/Blue</t>
  </si>
  <si>
    <t>+13308075293</t>
  </si>
  <si>
    <t>johnstonbaughr@gmail.com</t>
  </si>
  <si>
    <t>W Gregory</t>
  </si>
  <si>
    <t>Lester</t>
  </si>
  <si>
    <t>90 Devon Lane #201</t>
  </si>
  <si>
    <t>Akron</t>
  </si>
  <si>
    <t>44313</t>
  </si>
  <si>
    <t>108833</t>
  </si>
  <si>
    <t>/</t>
  </si>
  <si>
    <t>+13302566531</t>
  </si>
  <si>
    <t>wgregorylester@gmail.com</t>
  </si>
  <si>
    <t>Daniel</t>
  </si>
  <si>
    <t>Harkcom</t>
  </si>
  <si>
    <t>425 Converse Ct</t>
  </si>
  <si>
    <t>Lake Orion</t>
  </si>
  <si>
    <t>48362</t>
  </si>
  <si>
    <t>375586</t>
  </si>
  <si>
    <t>DET</t>
  </si>
  <si>
    <t>+12489807804</t>
  </si>
  <si>
    <t>harkcomd@gmail.com</t>
  </si>
  <si>
    <t>David</t>
  </si>
  <si>
    <t>1432 Sandy Ridge</t>
  </si>
  <si>
    <t>48306</t>
  </si>
  <si>
    <t>270138_1</t>
  </si>
  <si>
    <t>2009 Saab 9-3 XWD AERO/Gray</t>
  </si>
  <si>
    <t>+12488729856</t>
  </si>
  <si>
    <t>rallyedad@aol.com</t>
  </si>
  <si>
    <t>Robert</t>
  </si>
  <si>
    <t>Ann Arbor</t>
  </si>
  <si>
    <t>48108</t>
  </si>
  <si>
    <t>Jeff</t>
  </si>
  <si>
    <t>Boris</t>
  </si>
  <si>
    <t>320 Eleanor St NE</t>
  </si>
  <si>
    <t>Grand Rapids</t>
  </si>
  <si>
    <t>49505</t>
  </si>
  <si>
    <t>105454</t>
  </si>
  <si>
    <t>WMR</t>
  </si>
  <si>
    <t>+16162547780</t>
  </si>
  <si>
    <t>jeff.boris@gmail.com</t>
  </si>
  <si>
    <t>Nic</t>
  </si>
  <si>
    <t>1340 Penn NE</t>
  </si>
  <si>
    <t>2005 Subaru Outback/Blue</t>
  </si>
  <si>
    <t>+16163282807</t>
  </si>
  <si>
    <t>vdubsessed@gmail.com</t>
  </si>
  <si>
    <t>Cathy</t>
  </si>
  <si>
    <t>Brooks</t>
  </si>
  <si>
    <t>5458 Lakeview Rd</t>
  </si>
  <si>
    <t>Cortland</t>
  </si>
  <si>
    <t>44410</t>
  </si>
  <si>
    <t>713569</t>
  </si>
  <si>
    <t>MVR</t>
  </si>
  <si>
    <t>+13303976984</t>
  </si>
  <si>
    <t>cathy@clearskiesllc.com</t>
  </si>
  <si>
    <t>Don</t>
  </si>
  <si>
    <t>710166</t>
  </si>
  <si>
    <t>2017 Toyota 4Runner/Black</t>
  </si>
  <si>
    <t>+13308811312</t>
  </si>
  <si>
    <t>don@clearskiesllc.com</t>
  </si>
  <si>
    <t>Piotr</t>
  </si>
  <si>
    <t>Roszczenko</t>
  </si>
  <si>
    <t>41895 Pocatello Dr.</t>
  </si>
  <si>
    <t>Canton</t>
  </si>
  <si>
    <t>48187</t>
  </si>
  <si>
    <t>362175</t>
  </si>
  <si>
    <t>+17343080122</t>
  </si>
  <si>
    <t>piotr.scca@gmail.com</t>
  </si>
  <si>
    <t>Adam</t>
  </si>
  <si>
    <t>Spieszny</t>
  </si>
  <si>
    <t>4221 Kelsey Farm Dr.</t>
  </si>
  <si>
    <t>Commerce Twp.</t>
  </si>
  <si>
    <t>48390-1328</t>
  </si>
  <si>
    <t>271601</t>
  </si>
  <si>
    <t>1993 Eagle Talon TSI AWD/Black</t>
  </si>
  <si>
    <t>+12487870835</t>
  </si>
  <si>
    <t>aspen219@gmail.com</t>
  </si>
  <si>
    <t>Paul</t>
  </si>
  <si>
    <t>Eddleston</t>
  </si>
  <si>
    <t>1542 Washington Blvd</t>
  </si>
  <si>
    <t>Birmingham</t>
  </si>
  <si>
    <t>48009</t>
  </si>
  <si>
    <t>308054</t>
  </si>
  <si>
    <t>Porsche /</t>
  </si>
  <si>
    <t>+12482070894</t>
  </si>
  <si>
    <t>paul@teamilluminata.com</t>
  </si>
  <si>
    <t>R Brian</t>
  </si>
  <si>
    <t>Thorpe</t>
  </si>
  <si>
    <t>45820 Bloomcrest drive</t>
  </si>
  <si>
    <t>Northville</t>
  </si>
  <si>
    <t>48167</t>
  </si>
  <si>
    <t>400821</t>
  </si>
  <si>
    <t>+12489828902</t>
  </si>
  <si>
    <t>threehulls@gmail.com</t>
  </si>
  <si>
    <t>Gavyn</t>
  </si>
  <si>
    <t>Gill</t>
  </si>
  <si>
    <t>2140 Prospect Drive</t>
  </si>
  <si>
    <t>St. Cloud</t>
  </si>
  <si>
    <t>MN</t>
  </si>
  <si>
    <t>56304</t>
  </si>
  <si>
    <t>698122</t>
  </si>
  <si>
    <t>LOL</t>
  </si>
  <si>
    <t>2019 Mazda Miata/Red</t>
  </si>
  <si>
    <t>+16784722838</t>
  </si>
  <si>
    <t>redhenracing2@aol.com</t>
  </si>
  <si>
    <t>Tyler</t>
  </si>
  <si>
    <t>Linner</t>
  </si>
  <si>
    <t>9810 83rd St N</t>
  </si>
  <si>
    <t>Stillwater</t>
  </si>
  <si>
    <t>55082</t>
  </si>
  <si>
    <t>650272</t>
  </si>
  <si>
    <t>+16514721541</t>
  </si>
  <si>
    <t>81cabriolet@gmail.com</t>
  </si>
  <si>
    <t>Tristan</t>
  </si>
  <si>
    <t>Koivisto</t>
  </si>
  <si>
    <t>2250 Valley Dr</t>
  </si>
  <si>
    <t>Ypsilanti</t>
  </si>
  <si>
    <t>48197-4358</t>
  </si>
  <si>
    <t>503438</t>
  </si>
  <si>
    <t>2008 Subaru Impreza WRX/Dark Grey</t>
  </si>
  <si>
    <t>+15865227274</t>
  </si>
  <si>
    <t>tristankoivisto@gmail.com</t>
  </si>
  <si>
    <t>Alton</t>
  </si>
  <si>
    <t>Worthington</t>
  </si>
  <si>
    <t>2909 Crystal Dr</t>
  </si>
  <si>
    <t>468966</t>
  </si>
  <si>
    <t>+17349269427</t>
  </si>
  <si>
    <t>phsforensics@yahoo.com</t>
  </si>
  <si>
    <t>Blow</t>
  </si>
  <si>
    <t>4081 Athens Ave</t>
  </si>
  <si>
    <t>Waterford</t>
  </si>
  <si>
    <t>48329</t>
  </si>
  <si>
    <t>620085</t>
  </si>
  <si>
    <t>2021 Volvo XC40 Inscription/White</t>
  </si>
  <si>
    <t>+13135394551</t>
  </si>
  <si>
    <t>bblow427@gmail.com</t>
  </si>
  <si>
    <t>Megan</t>
  </si>
  <si>
    <t>Harlow</t>
  </si>
  <si>
    <t>648518</t>
  </si>
  <si>
    <t>+16169022646</t>
  </si>
  <si>
    <t>moharlow1@gmail.com</t>
  </si>
  <si>
    <t>Brian</t>
  </si>
  <si>
    <t>Sumeracki</t>
  </si>
  <si>
    <t>8411 Farnum Ave</t>
  </si>
  <si>
    <t>Warren</t>
  </si>
  <si>
    <t>48093</t>
  </si>
  <si>
    <t>185943</t>
  </si>
  <si>
    <t>2017 Dodge Charger Pursuit/RT/Black</t>
  </si>
  <si>
    <t>+15868058164</t>
  </si>
  <si>
    <t>bsumeracki@juno.com</t>
  </si>
  <si>
    <t>Laurence "Andy"</t>
  </si>
  <si>
    <t>Wallace</t>
  </si>
  <si>
    <t>25636 Lexington</t>
  </si>
  <si>
    <t>South Lyon</t>
  </si>
  <si>
    <t>48278</t>
  </si>
  <si>
    <t>+12489939022</t>
  </si>
  <si>
    <t>andyw48015@gmail.com</t>
  </si>
  <si>
    <t>Holly</t>
  </si>
  <si>
    <t>Fernandez</t>
  </si>
  <si>
    <t>46550 Rockledge Dr.</t>
  </si>
  <si>
    <t>48170</t>
  </si>
  <si>
    <t>203934</t>
  </si>
  <si>
    <t>2019 Volkswagen GTI/White</t>
  </si>
  <si>
    <t>+17346341446</t>
  </si>
  <si>
    <t>holly.2929@hotmail.com</t>
  </si>
  <si>
    <t>Darlene</t>
  </si>
  <si>
    <t>Reames</t>
  </si>
  <si>
    <t>722046</t>
  </si>
  <si>
    <t>+17343551473</t>
  </si>
  <si>
    <t>dar.respite@gmail.com</t>
  </si>
  <si>
    <t>Jacob</t>
  </si>
  <si>
    <t>Kennedy</t>
  </si>
  <si>
    <t>8570 Orchard Rd</t>
  </si>
  <si>
    <t>Pinckney</t>
  </si>
  <si>
    <t>48169</t>
  </si>
  <si>
    <t>634003</t>
  </si>
  <si>
    <t>+15132660137</t>
  </si>
  <si>
    <t>jacobrkennedy8@gmail.com</t>
  </si>
  <si>
    <t>Josh</t>
  </si>
  <si>
    <t>Remmetter</t>
  </si>
  <si>
    <t>30740 W 11 Mile Rd</t>
  </si>
  <si>
    <t>Farmington Hills</t>
  </si>
  <si>
    <t>48336</t>
  </si>
  <si>
    <t>615919</t>
  </si>
  <si>
    <t>2005 Mini Cooper S/Red</t>
  </si>
  <si>
    <t>+19375366595</t>
  </si>
  <si>
    <t>jremm15@gmail.com</t>
  </si>
  <si>
    <t>Kyle</t>
  </si>
  <si>
    <t>Ellsasser</t>
  </si>
  <si>
    <t>1814 Witherbee Drive</t>
  </si>
  <si>
    <t>Troy</t>
  </si>
  <si>
    <t>48084</t>
  </si>
  <si>
    <t>703819</t>
  </si>
  <si>
    <t>2019 Mini Cooper S Countryman/Red</t>
  </si>
  <si>
    <t>+12488352937</t>
  </si>
  <si>
    <t>kyleellsasser@gmail.com</t>
  </si>
  <si>
    <t>Alyson</t>
  </si>
  <si>
    <t>Schwanitz</t>
  </si>
  <si>
    <t>1100 S Forest Ave</t>
  </si>
  <si>
    <t>48104</t>
  </si>
  <si>
    <t>722108</t>
  </si>
  <si>
    <t>Chris</t>
  </si>
  <si>
    <t>Corredera</t>
  </si>
  <si>
    <t>3106 N Wilson Ave</t>
  </si>
  <si>
    <t>Royal Oak</t>
  </si>
  <si>
    <t>48073</t>
  </si>
  <si>
    <t>+13055427173</t>
  </si>
  <si>
    <t>chrisrcorredera@gmail.com</t>
  </si>
  <si>
    <t>Brinton</t>
  </si>
  <si>
    <t>Davis</t>
  </si>
  <si>
    <t>2620 Woodside Street</t>
  </si>
  <si>
    <t>Dearborn</t>
  </si>
  <si>
    <t>48124</t>
  </si>
  <si>
    <t>Ford Focus ST/Red</t>
  </si>
  <si>
    <t>+14127210879</t>
  </si>
  <si>
    <t>brinton.davis@yahoo.com</t>
  </si>
  <si>
    <t>Evans</t>
  </si>
  <si>
    <t>977 Trombley Rd</t>
  </si>
  <si>
    <t>Grosse Pointe Park</t>
  </si>
  <si>
    <t>48230</t>
  </si>
  <si>
    <t>1998 Jeep Grand Cherokee 5.9/White</t>
  </si>
  <si>
    <t>+16107244163</t>
  </si>
  <si>
    <t>paulharmo@gmail.com</t>
  </si>
  <si>
    <t>Austin</t>
  </si>
  <si>
    <t>Votta</t>
  </si>
  <si>
    <t>19200 Philomene Blvd</t>
  </si>
  <si>
    <t>Allen Park</t>
  </si>
  <si>
    <t>48101</t>
  </si>
  <si>
    <t>+12673776129</t>
  </si>
  <si>
    <t>advotta@gmail.com</t>
  </si>
  <si>
    <t>Richard</t>
  </si>
  <si>
    <t>Wiley</t>
  </si>
  <si>
    <t>228 North Market Street</t>
  </si>
  <si>
    <t>Marine City</t>
  </si>
  <si>
    <t>48039</t>
  </si>
  <si>
    <t>1999 Toyota Corolla/5 Greens 1 Tan</t>
  </si>
  <si>
    <t>+18102787421</t>
  </si>
  <si>
    <t>rickywiley47@rocketmail.com</t>
  </si>
  <si>
    <t>Zillich</t>
  </si>
  <si>
    <t>29218 Galloway St</t>
  </si>
  <si>
    <t>Roseville</t>
  </si>
  <si>
    <t>48066</t>
  </si>
  <si>
    <t>+15863067638</t>
  </si>
  <si>
    <t>sgtziro@gmail.com</t>
  </si>
  <si>
    <t>Sammy</t>
  </si>
  <si>
    <t>Louka</t>
  </si>
  <si>
    <t>18201 Addington Drive</t>
  </si>
  <si>
    <t>Commerce Twp</t>
  </si>
  <si>
    <t>48390</t>
  </si>
  <si>
    <t>2019 GMC Canyon/Blue Emerald</t>
  </si>
  <si>
    <t>+12487872695</t>
  </si>
  <si>
    <t>sammy.louka@live.ca</t>
  </si>
  <si>
    <t>Nick</t>
  </si>
  <si>
    <t>Rennell</t>
  </si>
  <si>
    <t>8501 Northfield blvd</t>
  </si>
  <si>
    <t>Oak Park</t>
  </si>
  <si>
    <t>48237</t>
  </si>
  <si>
    <t>486587</t>
  </si>
  <si>
    <t>+15179623110</t>
  </si>
  <si>
    <t>nitro814@gmail.com</t>
  </si>
  <si>
    <t>Mike</t>
  </si>
  <si>
    <t>Bommarito</t>
  </si>
  <si>
    <t>903 SMITH ST</t>
  </si>
  <si>
    <t>ALGONAC</t>
  </si>
  <si>
    <t>48001</t>
  </si>
  <si>
    <t>607351</t>
  </si>
  <si>
    <t>2005 Chrysler Pt cruiser/Black</t>
  </si>
  <si>
    <t>+18102784033</t>
  </si>
  <si>
    <t>m28bommarito@gmail.com</t>
  </si>
  <si>
    <t>Ryan</t>
  </si>
  <si>
    <t>Jenken</t>
  </si>
  <si>
    <t>935 brown</t>
  </si>
  <si>
    <t>st clair</t>
  </si>
  <si>
    <t>48079</t>
  </si>
  <si>
    <t>646788</t>
  </si>
  <si>
    <t>+18106501152</t>
  </si>
  <si>
    <t>ezjenken@gmail.com</t>
  </si>
  <si>
    <t>Molly</t>
  </si>
  <si>
    <t>Baxter</t>
  </si>
  <si>
    <t>8917 Huron Oaks Ct</t>
  </si>
  <si>
    <t>Brighton</t>
  </si>
  <si>
    <t>48116</t>
  </si>
  <si>
    <t>+17243720348</t>
  </si>
  <si>
    <t>crazygreek498@gmail.com</t>
  </si>
  <si>
    <t>Dylan</t>
  </si>
  <si>
    <t>Whittaker</t>
  </si>
  <si>
    <t>718245</t>
  </si>
  <si>
    <t>2015 Subaru XV Crosstrek/Orange</t>
  </si>
  <si>
    <t>+19063709113</t>
  </si>
  <si>
    <t>dtwhitta@mtu.edu</t>
  </si>
  <si>
    <t>Donn</t>
  </si>
  <si>
    <t>Arthurs</t>
  </si>
  <si>
    <t>183 Park St</t>
  </si>
  <si>
    <t>Amherstburg</t>
  </si>
  <si>
    <t>ON</t>
  </si>
  <si>
    <t>N9V1P4</t>
  </si>
  <si>
    <t>Chevrolet Silverado/Brown</t>
  </si>
  <si>
    <t>+15193500378</t>
  </si>
  <si>
    <t>donn29@gmail.com</t>
  </si>
  <si>
    <t>April</t>
  </si>
  <si>
    <t>Awrey</t>
  </si>
  <si>
    <t>+15199036010</t>
  </si>
  <si>
    <t>aawrey120@gmail.com</t>
  </si>
  <si>
    <t>Changzhou</t>
  </si>
  <si>
    <t>Li</t>
  </si>
  <si>
    <t>1555 Woodridge Ave</t>
  </si>
  <si>
    <t>48105</t>
  </si>
  <si>
    <t>692387</t>
  </si>
  <si>
    <t>2005 Volvo V50 T5 AWD M66/Black</t>
  </si>
  <si>
    <t>+18102214837</t>
  </si>
  <si>
    <t>changzhou.li@toyota.com</t>
  </si>
  <si>
    <t>Jiang</t>
  </si>
  <si>
    <t>Ouyang</t>
  </si>
  <si>
    <t>1700 University Ave</t>
  </si>
  <si>
    <t>Flint</t>
  </si>
  <si>
    <t>48504</t>
  </si>
  <si>
    <t>717318</t>
  </si>
  <si>
    <t>+12486929972</t>
  </si>
  <si>
    <t>ouya0461@kettering.edu</t>
  </si>
  <si>
    <t>Jeffrey</t>
  </si>
  <si>
    <t>Bertram</t>
  </si>
  <si>
    <t>483 Adrienne Lane</t>
  </si>
  <si>
    <t>48103</t>
  </si>
  <si>
    <t>2002 Subaru Impreza WRX/Silver</t>
  </si>
  <si>
    <t>+17346469820</t>
  </si>
  <si>
    <t>jnb1126@aol.com</t>
  </si>
  <si>
    <t>James</t>
  </si>
  <si>
    <t>Lambes</t>
  </si>
  <si>
    <t>30364 West Huron River Dr.</t>
  </si>
  <si>
    <t>Flat Rock</t>
  </si>
  <si>
    <t>48134</t>
  </si>
  <si>
    <t>+15172701745</t>
  </si>
  <si>
    <t>jmslam17@gmail.com</t>
  </si>
  <si>
    <t>Colin</t>
  </si>
  <si>
    <t>Roy</t>
  </si>
  <si>
    <t>407 Marlin Ave</t>
  </si>
  <si>
    <t>48067</t>
  </si>
  <si>
    <t>2014 Volkswagen Touareg TDI/White</t>
  </si>
  <si>
    <t>+12038249979</t>
  </si>
  <si>
    <t>colroy1086@gmail.com</t>
  </si>
  <si>
    <t>Joshua</t>
  </si>
  <si>
    <t>Sargent</t>
  </si>
  <si>
    <t>4519 Hunt Club Drive Apt 2A</t>
  </si>
  <si>
    <t>48197</t>
  </si>
  <si>
    <t>+17346087933</t>
  </si>
  <si>
    <t>jsarge1996@gmail.com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</si>
</sst>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quot;E&quot;0"/>
    <numFmt numFmtId="165" formatCode="&quot;L&quot;0"/>
    <numFmt numFmtId="166" formatCode="&quot;S&quot;0"/>
    <numFmt numFmtId="167" formatCode="0.000&quot; miles&quot;"/>
    <numFmt numFmtId="168" formatCode="m/d/yy\ h:mm;@"/>
    <numFmt numFmtId="169" formatCode="mm/dd/yy;@"/>
    <numFmt numFmtId="170" formatCode="[$-409]d\-mmm\-yy;@"/>
    <numFmt numFmtId="171" formatCode="0&quot;D&quot;"/>
    <numFmt numFmtId="172" formatCode="0&quot;,&quot;"/>
    <numFmt numFmtId="173" formatCode="0&quot;N&quot;"/>
    <numFmt numFmtId="174" formatCode="&quot;F&quot;0.0"/>
    <numFmt numFmtId="175" formatCode="&quot;L&quot;0.0"/>
    <numFmt numFmtId="176" formatCode="&quot;C&quot;0.0"/>
    <numFmt numFmtId="177" formatCode="&quot;S&quot;0.0"/>
    <numFmt numFmtId="178" formatCode="&quot;R&quot;0.0"/>
    <numFmt numFmtId="179" formatCode="000&quot;.&quot;000&quot;.&quot;0000"/>
    <numFmt numFmtId="180" formatCode="0.0"/>
    <numFmt numFmtId="181" formatCode="&quot;N&quot;0"/>
    <numFmt numFmtId="182" formatCode="&quot;E&quot;0.0"/>
    <numFmt numFmtId="183" formatCode="&quot;V&quot;0"/>
    <numFmt numFmtId="184" formatCode="&quot;G&quot;0"/>
    <numFmt numFmtId="185" formatCode="&quot;GTA&quot;0"/>
    <numFmt numFmtId="186" formatCode="yyyy\-mm\-dd;@"/>
  </numFmts>
  <fonts count="22" x14ac:knownFonts="1">
    <font>
      <sz val="10"/>
      <name val="MS Sans Serif"/>
    </font>
    <font>
      <sz val="11"/>
      <color theme="1"/>
      <name val="Calibri"/>
      <family val="2"/>
      <scheme val="minor"/>
    </font>
    <font>
      <sz val="11"/>
      <color theme="1"/>
      <name val="Calibri"/>
      <family val="2"/>
      <scheme val="minor"/>
    </font>
    <font>
      <sz val="10"/>
      <name val="Times New Roman"/>
      <family val="1"/>
    </font>
    <font>
      <sz val="12"/>
      <name val="Times New Roman"/>
      <family val="1"/>
    </font>
    <font>
      <sz val="8"/>
      <name val="MS Sans Serif"/>
      <family val="2"/>
    </font>
    <font>
      <b/>
      <sz val="12"/>
      <name val="Times New Roman"/>
      <family val="1"/>
    </font>
    <font>
      <b/>
      <i/>
      <sz val="12"/>
      <name val="Times New Roman"/>
      <family val="1"/>
    </font>
    <font>
      <sz val="16"/>
      <name val="Tempus Sans ITC"/>
      <family val="5"/>
    </font>
    <font>
      <sz val="10"/>
      <name val="MS Sans Serif"/>
      <family val="2"/>
    </font>
    <font>
      <b/>
      <sz val="10"/>
      <name val="Times New Roman"/>
      <family val="1"/>
    </font>
    <font>
      <sz val="12"/>
      <color rgb="FF0070C0"/>
      <name val="Times New Roman"/>
      <family val="1"/>
    </font>
    <font>
      <sz val="10"/>
      <color rgb="FF0070C0"/>
      <name val="MS Sans Serif"/>
      <family val="2"/>
    </font>
    <font>
      <b/>
      <sz val="16"/>
      <name val="Times New Roman"/>
      <family val="1"/>
    </font>
    <font>
      <sz val="12"/>
      <color rgb="FFFF0000"/>
      <name val="Times New Roman"/>
      <family val="1"/>
    </font>
    <font>
      <b/>
      <sz val="16"/>
      <color rgb="FFFF0000"/>
      <name val="Times New Roman"/>
      <family val="1"/>
    </font>
    <font>
      <b/>
      <u/>
      <sz val="12"/>
      <name val="Times New Roman"/>
      <family val="1"/>
    </font>
    <font>
      <sz val="16"/>
      <color rgb="FFFF0000"/>
      <name val="Times New Roman"/>
      <family val="1"/>
    </font>
    <font>
      <b/>
      <i/>
      <u/>
      <sz val="16"/>
      <color rgb="FFFF0000"/>
      <name val="Times New Roman"/>
      <family val="1"/>
    </font>
    <font>
      <b/>
      <sz val="12"/>
      <color rgb="FFFF0000"/>
      <name val="Times New Roman"/>
      <family val="1"/>
    </font>
    <font>
      <b/>
      <sz val="10"/>
      <name val="MS Sans Serif"/>
    </font>
    <font>
      <sz val="16"/>
      <name val="Times New Roman"/>
      <family val="1"/>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39997558519241921"/>
        <bgColor indexed="64"/>
      </patternFill>
    </fill>
  </fills>
  <borders count="78">
    <border>
      <left/>
      <right/>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double">
        <color indexed="64"/>
      </right>
      <top style="thin">
        <color indexed="64"/>
      </top>
      <bottom/>
      <diagonal/>
    </border>
    <border>
      <left style="double">
        <color auto="1"/>
      </left>
      <right style="thin">
        <color auto="1"/>
      </right>
      <top style="thin">
        <color auto="1"/>
      </top>
      <bottom style="thin">
        <color auto="1"/>
      </bottom>
      <diagonal/>
    </border>
    <border>
      <left style="double">
        <color auto="1"/>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double">
        <color auto="1"/>
      </left>
      <right/>
      <top style="thin">
        <color auto="1"/>
      </top>
      <bottom/>
      <diagonal/>
    </border>
    <border>
      <left style="double">
        <color auto="1"/>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double">
        <color auto="1"/>
      </right>
      <top style="thin">
        <color auto="1"/>
      </top>
      <bottom style="thin">
        <color auto="1"/>
      </bottom>
      <diagonal/>
    </border>
    <border>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auto="1"/>
      </left>
      <right/>
      <top style="thin">
        <color auto="1"/>
      </top>
      <bottom style="thin">
        <color auto="1"/>
      </bottom>
      <diagonal/>
    </border>
    <border>
      <left style="thin">
        <color indexed="64"/>
      </left>
      <right style="double">
        <color indexed="64"/>
      </right>
      <top/>
      <bottom/>
      <diagonal/>
    </border>
  </borders>
  <cellStyleXfs count="3">
    <xf numFmtId="0" fontId="0" fillId="0" borderId="0"/>
    <xf numFmtId="0" fontId="2" fillId="0" borderId="0"/>
    <xf numFmtId="0" fontId="1" fillId="0" borderId="0"/>
  </cellStyleXfs>
  <cellXfs count="351">
    <xf numFmtId="0" fontId="0" fillId="0" borderId="0" xfId="0"/>
    <xf numFmtId="0" fontId="0" fillId="0" borderId="0" xfId="0" applyAlignment="1">
      <alignment horizontal="center"/>
    </xf>
    <xf numFmtId="0" fontId="4" fillId="0" borderId="0" xfId="0" applyFont="1" applyAlignment="1">
      <alignment vertical="center"/>
    </xf>
    <xf numFmtId="0" fontId="0" fillId="0" borderId="0" xfId="0" applyAlignment="1">
      <alignment vertical="center"/>
    </xf>
    <xf numFmtId="0" fontId="6" fillId="0" borderId="0" xfId="0" applyFont="1" applyAlignment="1">
      <alignment horizontal="right" vertical="center"/>
    </xf>
    <xf numFmtId="15" fontId="4" fillId="0" borderId="0" xfId="0" quotePrefix="1" applyNumberFormat="1" applyFont="1" applyAlignment="1">
      <alignment vertical="center"/>
    </xf>
    <xf numFmtId="0" fontId="6" fillId="0" borderId="0" xfId="0" applyFont="1" applyAlignment="1">
      <alignment horizontal="left" vertical="center"/>
    </xf>
    <xf numFmtId="0" fontId="4" fillId="0" borderId="0" xfId="0" applyFont="1" applyAlignment="1">
      <alignment horizontal="left"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3" fillId="0" borderId="21" xfId="0" applyFont="1" applyBorder="1" applyAlignment="1">
      <alignment horizontal="centerContinuous"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Continuous" vertical="center"/>
    </xf>
    <xf numFmtId="0" fontId="6" fillId="0" borderId="0" xfId="0" applyFont="1" applyAlignment="1">
      <alignment vertical="center"/>
    </xf>
    <xf numFmtId="0" fontId="4" fillId="0" borderId="0" xfId="0" applyFont="1" applyAlignment="1">
      <alignment horizontal="center" vertical="center" textRotation="90" wrapText="1"/>
    </xf>
    <xf numFmtId="0" fontId="4" fillId="0" borderId="0" xfId="0" applyFont="1" applyAlignment="1">
      <alignment horizontal="center" vertical="center" wrapText="1"/>
    </xf>
    <xf numFmtId="0" fontId="4" fillId="0" borderId="0" xfId="0" applyFont="1" applyAlignment="1">
      <alignment horizontal="center" vertical="center" textRotation="90"/>
    </xf>
    <xf numFmtId="0" fontId="7" fillId="0" borderId="0" xfId="0" applyFont="1" applyAlignment="1">
      <alignment horizontal="left" vertical="center"/>
    </xf>
    <xf numFmtId="0" fontId="4" fillId="0" borderId="19" xfId="0" applyFont="1" applyBorder="1" applyAlignment="1">
      <alignment horizontal="center" vertical="center"/>
    </xf>
    <xf numFmtId="0" fontId="4" fillId="0" borderId="12" xfId="0" applyFont="1" applyBorder="1" applyAlignment="1">
      <alignment horizontal="centerContinuous" vertical="center"/>
    </xf>
    <xf numFmtId="0" fontId="4" fillId="0" borderId="13" xfId="0" applyFont="1" applyBorder="1" applyAlignment="1">
      <alignment horizontal="centerContinuous"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9" xfId="0" applyFont="1" applyBorder="1" applyAlignment="1">
      <alignment horizontal="centerContinuous" vertical="center"/>
    </xf>
    <xf numFmtId="0" fontId="6" fillId="0" borderId="16" xfId="0" applyFont="1" applyBorder="1" applyAlignment="1">
      <alignment horizontal="centerContinuous"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Continuous" vertical="center"/>
    </xf>
    <xf numFmtId="0" fontId="6" fillId="0" borderId="17" xfId="0" applyFont="1" applyBorder="1" applyAlignment="1">
      <alignment horizontal="centerContinuous"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6" fillId="0" borderId="0" xfId="0" applyFont="1" applyAlignment="1">
      <alignment horizontal="center" vertical="center" textRotation="90"/>
    </xf>
    <xf numFmtId="0" fontId="6" fillId="0" borderId="19" xfId="0" quotePrefix="1" applyFont="1" applyBorder="1" applyAlignment="1">
      <alignment horizontal="center" vertical="center"/>
    </xf>
    <xf numFmtId="0" fontId="4" fillId="0" borderId="20" xfId="0" applyFont="1" applyBorder="1" applyAlignment="1">
      <alignment horizontal="right" vertical="center"/>
    </xf>
    <xf numFmtId="0" fontId="4" fillId="0" borderId="2" xfId="0" applyFont="1" applyBorder="1" applyAlignment="1">
      <alignment horizontal="left" vertical="center"/>
    </xf>
    <xf numFmtId="0" fontId="4" fillId="0" borderId="13" xfId="0" applyFont="1" applyBorder="1" applyAlignment="1">
      <alignment horizontal="left" vertical="center"/>
    </xf>
    <xf numFmtId="0" fontId="4" fillId="0" borderId="10" xfId="0" applyFont="1" applyBorder="1" applyAlignment="1">
      <alignment horizontal="centerContinuous" vertical="center"/>
    </xf>
    <xf numFmtId="0" fontId="6" fillId="0" borderId="24"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left" vertical="center"/>
    </xf>
    <xf numFmtId="0" fontId="6" fillId="0" borderId="7" xfId="0" applyFont="1" applyBorder="1" applyAlignment="1">
      <alignment horizontal="right" vertical="center"/>
    </xf>
    <xf numFmtId="0" fontId="6" fillId="0" borderId="8" xfId="0" applyFont="1" applyBorder="1" applyAlignment="1">
      <alignment horizontal="lef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54"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horizontal="center" vertical="center" textRotation="90"/>
    </xf>
    <xf numFmtId="0" fontId="4" fillId="0" borderId="2" xfId="0" applyFont="1" applyBorder="1" applyAlignment="1">
      <alignment vertical="center"/>
    </xf>
    <xf numFmtId="0" fontId="6" fillId="0" borderId="56" xfId="0" applyFont="1" applyBorder="1" applyAlignment="1">
      <alignment horizontal="left" vertical="center"/>
    </xf>
    <xf numFmtId="0" fontId="6" fillId="0" borderId="13" xfId="0" applyFont="1" applyBorder="1" applyAlignment="1">
      <alignment horizontal="right"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0" borderId="15" xfId="0" applyFont="1" applyBorder="1" applyAlignment="1">
      <alignment horizontal="centerContinuous" vertical="center"/>
    </xf>
    <xf numFmtId="0" fontId="4" fillId="0" borderId="20" xfId="0" applyFont="1" applyBorder="1" applyAlignment="1">
      <alignment horizontal="center" vertical="center"/>
    </xf>
    <xf numFmtId="0" fontId="4" fillId="0" borderId="0" xfId="0" applyFont="1"/>
    <xf numFmtId="0" fontId="6" fillId="0" borderId="0" xfId="0" applyFont="1" applyAlignment="1">
      <alignment horizontal="centerContinuous" vertical="center"/>
    </xf>
    <xf numFmtId="0" fontId="4" fillId="0" borderId="27" xfId="0" applyFont="1" applyBorder="1" applyAlignment="1">
      <alignment horizontal="center" vertical="center"/>
    </xf>
    <xf numFmtId="0" fontId="4" fillId="0" borderId="0" xfId="0" applyFont="1" applyAlignment="1">
      <alignment horizont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3" fillId="0" borderId="1" xfId="0" applyFont="1" applyBorder="1" applyAlignment="1" applyProtection="1">
      <alignment horizontal="center" vertical="center"/>
      <protection hidden="1"/>
    </xf>
    <xf numFmtId="0" fontId="3" fillId="0" borderId="1" xfId="0" applyFont="1" applyBorder="1" applyAlignment="1">
      <alignment horizontal="center" vertical="center"/>
    </xf>
    <xf numFmtId="0" fontId="4" fillId="0" borderId="37"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14" fillId="3" borderId="14" xfId="0" applyFont="1" applyFill="1" applyBorder="1" applyAlignment="1">
      <alignment horizontal="left"/>
    </xf>
    <xf numFmtId="0" fontId="14" fillId="3" borderId="11" xfId="0" quotePrefix="1" applyFont="1" applyFill="1" applyBorder="1" applyAlignment="1">
      <alignment horizontal="left" vertical="top"/>
    </xf>
    <xf numFmtId="0" fontId="4" fillId="2" borderId="5" xfId="0" applyFont="1" applyFill="1" applyBorder="1" applyAlignment="1" applyProtection="1">
      <alignment horizontal="center" vertical="center"/>
      <protection locked="0"/>
    </xf>
    <xf numFmtId="0" fontId="9" fillId="4" borderId="1" xfId="0" applyFont="1" applyFill="1" applyBorder="1" applyAlignment="1">
      <alignment horizontal="center" vertical="center"/>
    </xf>
    <xf numFmtId="0" fontId="4" fillId="0" borderId="0" xfId="0" quotePrefix="1" applyFont="1" applyAlignment="1">
      <alignment vertical="center"/>
    </xf>
    <xf numFmtId="0" fontId="4" fillId="0" borderId="0" xfId="0" quotePrefix="1" applyFont="1" applyAlignment="1">
      <alignment horizontal="left" vertical="center"/>
    </xf>
    <xf numFmtId="0" fontId="10" fillId="0" borderId="7" xfId="0" applyFont="1" applyBorder="1" applyAlignment="1">
      <alignment horizontal="center" vertical="center" wrapText="1"/>
    </xf>
    <xf numFmtId="0" fontId="6" fillId="0" borderId="45" xfId="0" applyFont="1" applyBorder="1" applyAlignment="1">
      <alignment horizontal="center" vertical="center"/>
    </xf>
    <xf numFmtId="0" fontId="13" fillId="0" borderId="0" xfId="0" applyFont="1" applyAlignment="1">
      <alignment vertical="center"/>
    </xf>
    <xf numFmtId="168" fontId="4" fillId="0" borderId="0" xfId="0" applyNumberFormat="1" applyFont="1" applyAlignment="1">
      <alignment vertical="center"/>
    </xf>
    <xf numFmtId="16" fontId="4" fillId="0" borderId="0" xfId="0" applyNumberFormat="1" applyFont="1" applyAlignment="1">
      <alignment vertical="center"/>
    </xf>
    <xf numFmtId="0" fontId="10" fillId="0" borderId="0" xfId="0" applyFont="1" applyAlignment="1">
      <alignment horizontal="right" vertical="center"/>
    </xf>
    <xf numFmtId="0" fontId="4" fillId="0" borderId="0" xfId="0" applyFont="1" applyAlignment="1" applyProtection="1">
      <alignment vertical="center"/>
      <protection hidden="1"/>
    </xf>
    <xf numFmtId="170" fontId="6" fillId="0" borderId="0" xfId="0" applyNumberFormat="1" applyFont="1"/>
    <xf numFmtId="171" fontId="6" fillId="0" borderId="0" xfId="0" applyNumberFormat="1" applyFont="1" applyAlignment="1">
      <alignment vertical="center"/>
    </xf>
    <xf numFmtId="172" fontId="6" fillId="0" borderId="0" xfId="0" applyNumberFormat="1" applyFont="1" applyAlignment="1">
      <alignment horizontal="right" vertical="center"/>
    </xf>
    <xf numFmtId="173" fontId="6" fillId="0" borderId="0" xfId="0" applyNumberFormat="1" applyFont="1" applyAlignment="1">
      <alignment vertical="center"/>
    </xf>
    <xf numFmtId="169" fontId="6" fillId="0" borderId="0" xfId="0" applyNumberFormat="1" applyFont="1"/>
    <xf numFmtId="0" fontId="6" fillId="0" borderId="0" xfId="0" applyFont="1"/>
    <xf numFmtId="0" fontId="14" fillId="3" borderId="0" xfId="0" applyFont="1" applyFill="1" applyAlignment="1">
      <alignment horizontal="left" vertical="center"/>
    </xf>
    <xf numFmtId="174" fontId="4" fillId="2" borderId="38" xfId="0" applyNumberFormat="1" applyFont="1" applyFill="1" applyBorder="1" applyAlignment="1" applyProtection="1">
      <alignment horizontal="right" vertical="center"/>
      <protection locked="0"/>
    </xf>
    <xf numFmtId="174" fontId="4" fillId="2" borderId="34" xfId="0" applyNumberFormat="1" applyFont="1" applyFill="1" applyBorder="1" applyAlignment="1" applyProtection="1">
      <alignment horizontal="right" vertical="center"/>
      <protection locked="0"/>
    </xf>
    <xf numFmtId="175" fontId="4" fillId="2" borderId="39" xfId="0" applyNumberFormat="1" applyFont="1" applyFill="1" applyBorder="1" applyAlignment="1" applyProtection="1">
      <alignment horizontal="left" vertical="center"/>
      <protection locked="0"/>
    </xf>
    <xf numFmtId="175" fontId="4" fillId="2" borderId="35" xfId="0" applyNumberFormat="1" applyFont="1" applyFill="1" applyBorder="1" applyAlignment="1" applyProtection="1">
      <alignment horizontal="left" vertical="center"/>
      <protection locked="0"/>
    </xf>
    <xf numFmtId="176" fontId="4" fillId="2" borderId="38" xfId="0" applyNumberFormat="1" applyFont="1" applyFill="1" applyBorder="1" applyAlignment="1" applyProtection="1">
      <alignment horizontal="right" vertical="center"/>
      <protection locked="0"/>
    </xf>
    <xf numFmtId="176" fontId="4" fillId="2" borderId="34" xfId="0" applyNumberFormat="1" applyFont="1" applyFill="1" applyBorder="1" applyAlignment="1" applyProtection="1">
      <alignment horizontal="right" vertical="center"/>
      <protection locked="0"/>
    </xf>
    <xf numFmtId="177" fontId="4" fillId="2" borderId="40" xfId="0" applyNumberFormat="1" applyFont="1" applyFill="1" applyBorder="1" applyAlignment="1" applyProtection="1">
      <alignment horizontal="left" vertical="center"/>
      <protection locked="0"/>
    </xf>
    <xf numFmtId="177" fontId="4" fillId="2" borderId="36" xfId="0" applyNumberFormat="1" applyFont="1" applyFill="1" applyBorder="1" applyAlignment="1" applyProtection="1">
      <alignment horizontal="left" vertical="center"/>
      <protection locked="0"/>
    </xf>
    <xf numFmtId="178" fontId="4" fillId="2" borderId="37" xfId="0" applyNumberFormat="1" applyFont="1" applyFill="1" applyBorder="1" applyAlignment="1" applyProtection="1">
      <alignment horizontal="center" vertical="center"/>
      <protection locked="0"/>
    </xf>
    <xf numFmtId="0" fontId="4" fillId="0" borderId="30" xfId="0" applyFont="1" applyBorder="1" applyAlignment="1">
      <alignment horizontal="righ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4" xfId="0" applyFont="1" applyBorder="1" applyAlignment="1">
      <alignment horizontal="righ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righ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center" vertical="center"/>
    </xf>
    <xf numFmtId="0" fontId="4" fillId="2" borderId="0" xfId="0" applyFont="1" applyFill="1" applyAlignment="1" applyProtection="1">
      <alignment vertical="center"/>
      <protection locked="0"/>
    </xf>
    <xf numFmtId="179" fontId="4" fillId="0" borderId="41" xfId="0" quotePrefix="1" applyNumberFormat="1" applyFont="1" applyBorder="1" applyAlignment="1" applyProtection="1">
      <alignment horizontal="center" vertical="center"/>
      <protection locked="0"/>
    </xf>
    <xf numFmtId="179" fontId="4" fillId="0" borderId="37" xfId="0" applyNumberFormat="1" applyFont="1" applyBorder="1" applyAlignment="1" applyProtection="1">
      <alignment horizontal="center" vertical="center"/>
      <protection locked="0"/>
    </xf>
    <xf numFmtId="0" fontId="9" fillId="0" borderId="0" xfId="0" applyFont="1"/>
    <xf numFmtId="0" fontId="6" fillId="0" borderId="0" xfId="0" applyFont="1" applyAlignment="1">
      <alignment horizontal="center" vertical="center" wrapText="1"/>
    </xf>
    <xf numFmtId="0" fontId="4" fillId="2" borderId="0" xfId="0" applyFont="1" applyFill="1" applyAlignment="1" applyProtection="1">
      <alignment horizontal="center" vertical="center"/>
      <protection locked="0"/>
    </xf>
    <xf numFmtId="0" fontId="19" fillId="3" borderId="60" xfId="0" applyFont="1" applyFill="1" applyBorder="1"/>
    <xf numFmtId="0" fontId="14" fillId="3" borderId="61" xfId="0" applyFont="1" applyFill="1" applyBorder="1"/>
    <xf numFmtId="0" fontId="14" fillId="3" borderId="61" xfId="0" applyFont="1" applyFill="1" applyBorder="1" applyAlignment="1">
      <alignment horizontal="right" vertical="center"/>
    </xf>
    <xf numFmtId="0" fontId="14" fillId="3" borderId="61" xfId="0" applyFont="1" applyFill="1" applyBorder="1" applyAlignment="1">
      <alignment horizontal="left" vertical="center"/>
    </xf>
    <xf numFmtId="0" fontId="14" fillId="3" borderId="61" xfId="0" applyFont="1" applyFill="1" applyBorder="1" applyAlignment="1">
      <alignment horizontal="center" vertical="center"/>
    </xf>
    <xf numFmtId="0" fontId="14" fillId="3" borderId="62" xfId="0" applyFont="1" applyFill="1" applyBorder="1"/>
    <xf numFmtId="0" fontId="14" fillId="3" borderId="63" xfId="0" applyFont="1" applyFill="1" applyBorder="1"/>
    <xf numFmtId="0" fontId="14" fillId="3" borderId="64" xfId="0" applyFont="1" applyFill="1" applyBorder="1"/>
    <xf numFmtId="0" fontId="14" fillId="3" borderId="64" xfId="0" applyFont="1" applyFill="1" applyBorder="1" applyAlignment="1">
      <alignment horizontal="right" vertical="center"/>
    </xf>
    <xf numFmtId="0" fontId="14" fillId="3" borderId="64" xfId="0" applyFont="1" applyFill="1" applyBorder="1" applyAlignment="1">
      <alignment horizontal="left" vertical="center"/>
    </xf>
    <xf numFmtId="0" fontId="14" fillId="3" borderId="64" xfId="0" applyFont="1" applyFill="1" applyBorder="1" applyAlignment="1">
      <alignment horizontal="center" vertical="center"/>
    </xf>
    <xf numFmtId="0" fontId="14" fillId="3" borderId="65" xfId="0" applyFont="1" applyFill="1" applyBorder="1"/>
    <xf numFmtId="0" fontId="4" fillId="0" borderId="74" xfId="0" applyFont="1" applyBorder="1" applyAlignment="1">
      <alignment horizontal="center" vertical="center"/>
    </xf>
    <xf numFmtId="0" fontId="4" fillId="0" borderId="16" xfId="0" applyFont="1" applyBorder="1" applyAlignment="1">
      <alignment horizontal="centerContinuous" vertical="center"/>
    </xf>
    <xf numFmtId="0" fontId="0" fillId="0" borderId="16" xfId="0" applyBorder="1" applyAlignment="1">
      <alignment horizontal="centerContinuous" vertical="center"/>
    </xf>
    <xf numFmtId="0" fontId="0" fillId="0" borderId="17" xfId="0" applyBorder="1" applyAlignment="1">
      <alignment horizontal="centerContinuous" vertical="center"/>
    </xf>
    <xf numFmtId="0" fontId="4" fillId="5" borderId="0" xfId="0" applyFont="1" applyFill="1"/>
    <xf numFmtId="0" fontId="4" fillId="5" borderId="0" xfId="0" applyFont="1" applyFill="1" applyAlignment="1">
      <alignment horizontal="left" vertical="center"/>
    </xf>
    <xf numFmtId="1" fontId="4" fillId="2" borderId="47" xfId="0" applyNumberFormat="1" applyFont="1" applyFill="1" applyBorder="1" applyAlignment="1" applyProtection="1">
      <alignment horizontal="right" vertical="center"/>
      <protection locked="0"/>
    </xf>
    <xf numFmtId="1" fontId="4" fillId="2" borderId="48" xfId="0" applyNumberFormat="1" applyFont="1" applyFill="1" applyBorder="1" applyAlignment="1" applyProtection="1">
      <alignment horizontal="left" vertical="center"/>
      <protection locked="0"/>
    </xf>
    <xf numFmtId="1" fontId="4" fillId="2" borderId="49" xfId="0" applyNumberFormat="1" applyFont="1" applyFill="1" applyBorder="1" applyAlignment="1" applyProtection="1">
      <alignment horizontal="left" vertical="center"/>
      <protection locked="0"/>
    </xf>
    <xf numFmtId="1" fontId="4" fillId="2" borderId="48" xfId="0" applyNumberFormat="1" applyFont="1" applyFill="1" applyBorder="1" applyAlignment="1" applyProtection="1">
      <alignment horizontal="center" vertical="center"/>
      <protection locked="0"/>
    </xf>
    <xf numFmtId="1" fontId="4" fillId="2" borderId="46" xfId="0" applyNumberFormat="1" applyFont="1" applyFill="1" applyBorder="1" applyAlignment="1" applyProtection="1">
      <alignment horizontal="center" vertical="center"/>
      <protection locked="0"/>
    </xf>
    <xf numFmtId="1" fontId="4" fillId="2" borderId="49" xfId="0" applyNumberFormat="1" applyFont="1" applyFill="1" applyBorder="1" applyAlignment="1" applyProtection="1">
      <alignment horizontal="center" vertical="center"/>
      <protection locked="0"/>
    </xf>
    <xf numFmtId="1" fontId="4" fillId="2" borderId="50" xfId="0" applyNumberFormat="1" applyFont="1" applyFill="1" applyBorder="1" applyAlignment="1" applyProtection="1">
      <alignment horizontal="right" vertical="center"/>
      <protection locked="0"/>
    </xf>
    <xf numFmtId="1" fontId="4" fillId="2" borderId="42" xfId="0" applyNumberFormat="1" applyFont="1" applyFill="1" applyBorder="1" applyAlignment="1" applyProtection="1">
      <alignment horizontal="left" vertical="center"/>
      <protection locked="0"/>
    </xf>
    <xf numFmtId="1" fontId="4" fillId="2" borderId="51" xfId="0" applyNumberFormat="1" applyFont="1" applyFill="1" applyBorder="1" applyAlignment="1" applyProtection="1">
      <alignment horizontal="left" vertical="center"/>
      <protection locked="0"/>
    </xf>
    <xf numFmtId="1" fontId="4" fillId="2" borderId="42" xfId="0" applyNumberFormat="1" applyFont="1" applyFill="1" applyBorder="1" applyAlignment="1" applyProtection="1">
      <alignment horizontal="center" vertical="center"/>
      <protection locked="0"/>
    </xf>
    <xf numFmtId="1" fontId="4" fillId="2" borderId="52" xfId="0" applyNumberFormat="1" applyFont="1" applyFill="1" applyBorder="1" applyAlignment="1" applyProtection="1">
      <alignment horizontal="center" vertical="center"/>
      <protection locked="0"/>
    </xf>
    <xf numFmtId="1" fontId="4" fillId="2" borderId="51" xfId="0" applyNumberFormat="1"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170" fontId="6" fillId="0" borderId="0" xfId="0" applyNumberFormat="1" applyFont="1" applyAlignment="1">
      <alignment vertical="center"/>
    </xf>
    <xf numFmtId="169" fontId="6" fillId="0" borderId="0" xfId="0" applyNumberFormat="1" applyFont="1" applyAlignment="1">
      <alignment horizontal="left"/>
    </xf>
    <xf numFmtId="172" fontId="6" fillId="0" borderId="0" xfId="0" applyNumberFormat="1" applyFont="1" applyAlignment="1">
      <alignment horizontal="right"/>
    </xf>
    <xf numFmtId="0" fontId="4" fillId="0" borderId="41" xfId="0" quotePrefix="1" applyFont="1" applyBorder="1" applyAlignment="1" applyProtection="1">
      <alignment horizontal="center" vertical="center"/>
      <protection locked="0"/>
    </xf>
    <xf numFmtId="0" fontId="4" fillId="0" borderId="37" xfId="0" quotePrefix="1" applyFont="1" applyBorder="1" applyAlignment="1" applyProtection="1">
      <alignment horizontal="center" vertical="center"/>
      <protection locked="0"/>
    </xf>
    <xf numFmtId="178" fontId="4" fillId="2" borderId="41" xfId="0" quotePrefix="1" applyNumberFormat="1" applyFont="1" applyFill="1" applyBorder="1" applyAlignment="1" applyProtection="1">
      <alignment horizontal="center" vertical="center"/>
      <protection locked="0"/>
    </xf>
    <xf numFmtId="182" fontId="4" fillId="2" borderId="40" xfId="0" applyNumberFormat="1" applyFont="1" applyFill="1" applyBorder="1" applyAlignment="1" applyProtection="1">
      <alignment horizontal="left" vertical="center"/>
      <protection locked="0"/>
    </xf>
    <xf numFmtId="182" fontId="4" fillId="2" borderId="36" xfId="0" applyNumberFormat="1" applyFont="1" applyFill="1" applyBorder="1" applyAlignment="1" applyProtection="1">
      <alignment horizontal="left" vertical="center"/>
      <protection locked="0"/>
    </xf>
    <xf numFmtId="183" fontId="3" fillId="2" borderId="5" xfId="0" quotePrefix="1" applyNumberFormat="1" applyFont="1" applyFill="1" applyBorder="1" applyAlignment="1" applyProtection="1">
      <alignment horizontal="center" vertical="center"/>
      <protection locked="0"/>
    </xf>
    <xf numFmtId="0" fontId="4" fillId="2" borderId="41" xfId="0" quotePrefix="1"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19" fillId="3" borderId="61" xfId="0" applyFont="1" applyFill="1" applyBorder="1"/>
    <xf numFmtId="182" fontId="4" fillId="6" borderId="40" xfId="0" applyNumberFormat="1" applyFont="1" applyFill="1" applyBorder="1" applyAlignment="1" applyProtection="1">
      <alignment horizontal="center" vertical="center"/>
      <protection locked="0"/>
    </xf>
    <xf numFmtId="182" fontId="4" fillId="6" borderId="36" xfId="0" applyNumberFormat="1" applyFont="1" applyFill="1" applyBorder="1" applyAlignment="1" applyProtection="1">
      <alignment horizontal="center" vertical="center"/>
      <protection locked="0"/>
    </xf>
    <xf numFmtId="0" fontId="14" fillId="3" borderId="44" xfId="0" applyFont="1" applyFill="1" applyBorder="1" applyAlignment="1">
      <alignment horizontal="centerContinuous" vertical="center"/>
    </xf>
    <xf numFmtId="0" fontId="14" fillId="3" borderId="24" xfId="0" applyFont="1" applyFill="1" applyBorder="1" applyAlignment="1">
      <alignment horizontal="centerContinuous" vertical="center"/>
    </xf>
    <xf numFmtId="0" fontId="14" fillId="3" borderId="25" xfId="0" applyFont="1" applyFill="1" applyBorder="1" applyAlignment="1">
      <alignment horizontal="centerContinuous" vertical="center"/>
    </xf>
    <xf numFmtId="0" fontId="6" fillId="6" borderId="6" xfId="0" applyFont="1" applyFill="1" applyBorder="1" applyAlignment="1" applyProtection="1">
      <alignment horizontal="center" vertical="center"/>
      <protection locked="0"/>
    </xf>
    <xf numFmtId="0" fontId="4" fillId="0" borderId="45" xfId="0" applyFont="1" applyBorder="1" applyAlignment="1">
      <alignment horizontal="center"/>
    </xf>
    <xf numFmtId="171" fontId="4" fillId="0" borderId="4" xfId="0" applyNumberFormat="1" applyFont="1" applyBorder="1" applyAlignment="1">
      <alignment horizontal="center" vertical="center"/>
    </xf>
    <xf numFmtId="173" fontId="4" fillId="0" borderId="70" xfId="0" applyNumberFormat="1" applyFont="1" applyBorder="1" applyAlignment="1">
      <alignment horizontal="center" vertical="center"/>
    </xf>
    <xf numFmtId="171" fontId="4" fillId="0" borderId="5" xfId="0" applyNumberFormat="1" applyFont="1" applyBorder="1" applyAlignment="1">
      <alignment horizontal="center" vertical="center"/>
    </xf>
    <xf numFmtId="173" fontId="4" fillId="0" borderId="1" xfId="0" applyNumberFormat="1" applyFont="1" applyBorder="1" applyAlignment="1">
      <alignment horizontal="center" vertical="center"/>
    </xf>
    <xf numFmtId="0" fontId="4" fillId="2" borderId="0" xfId="0" applyFont="1" applyFill="1" applyAlignment="1" applyProtection="1">
      <alignment horizontal="left" vertical="center"/>
      <protection locked="0"/>
    </xf>
    <xf numFmtId="15" fontId="4" fillId="2" borderId="0" xfId="0" quotePrefix="1" applyNumberFormat="1" applyFont="1" applyFill="1" applyAlignment="1" applyProtection="1">
      <alignment horizontal="left" vertical="center"/>
      <protection locked="0"/>
    </xf>
    <xf numFmtId="0" fontId="4" fillId="2" borderId="0" xfId="0" quotePrefix="1" applyFont="1" applyFill="1" applyAlignment="1" applyProtection="1">
      <alignment horizontal="left" vertical="center"/>
      <protection locked="0"/>
    </xf>
    <xf numFmtId="167" fontId="4" fillId="2" borderId="0" xfId="0" applyNumberFormat="1" applyFont="1" applyFill="1" applyAlignment="1" applyProtection="1">
      <alignment horizontal="left" vertical="center"/>
      <protection locked="0"/>
    </xf>
    <xf numFmtId="1" fontId="4" fillId="2" borderId="0" xfId="0" applyNumberFormat="1" applyFont="1" applyFill="1" applyAlignment="1" applyProtection="1">
      <alignment horizontal="left" vertical="center"/>
      <protection locked="0"/>
    </xf>
    <xf numFmtId="0" fontId="6" fillId="0" borderId="44" xfId="0" applyFont="1" applyBorder="1" applyAlignment="1">
      <alignment horizontal="right" vertical="center"/>
    </xf>
    <xf numFmtId="0" fontId="4" fillId="0" borderId="10" xfId="0" applyFont="1" applyBorder="1" applyAlignment="1" applyProtection="1">
      <alignment horizontal="left"/>
      <protection hidden="1"/>
    </xf>
    <xf numFmtId="0" fontId="13" fillId="0" borderId="0" xfId="0" applyFont="1" applyAlignment="1" applyProtection="1">
      <alignment horizontal="right" vertical="center"/>
      <protection hidden="1"/>
    </xf>
    <xf numFmtId="0" fontId="21" fillId="0" borderId="0" xfId="0" applyFont="1" applyAlignment="1" applyProtection="1">
      <alignment horizontal="left" vertical="center"/>
      <protection hidden="1"/>
    </xf>
    <xf numFmtId="0" fontId="21" fillId="0" borderId="0" xfId="0" applyFont="1" applyAlignment="1" applyProtection="1">
      <alignment vertical="center"/>
      <protection hidden="1"/>
    </xf>
    <xf numFmtId="22" fontId="4" fillId="0" borderId="0" xfId="0" applyNumberFormat="1" applyFont="1" applyAlignment="1" applyProtection="1">
      <alignment vertical="center"/>
      <protection hidden="1"/>
    </xf>
    <xf numFmtId="15" fontId="4" fillId="0" borderId="0" xfId="0" quotePrefix="1" applyNumberFormat="1" applyFont="1" applyAlignment="1" applyProtection="1">
      <alignment vertical="center"/>
      <protection hidden="1"/>
    </xf>
    <xf numFmtId="0" fontId="13"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6" fillId="0" borderId="4" xfId="0" applyFont="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19" xfId="0" applyFont="1" applyBorder="1" applyAlignment="1" applyProtection="1">
      <alignment horizontal="center" vertical="top"/>
      <protection hidden="1"/>
    </xf>
    <xf numFmtId="0" fontId="6" fillId="0" borderId="20" xfId="0" applyFont="1" applyBorder="1" applyAlignment="1" applyProtection="1">
      <alignment horizontal="center" vertical="top"/>
      <protection hidden="1"/>
    </xf>
    <xf numFmtId="0" fontId="4" fillId="0" borderId="9" xfId="0" applyFont="1" applyBorder="1" applyAlignment="1" applyProtection="1">
      <alignment horizontal="right"/>
      <protection hidden="1"/>
    </xf>
    <xf numFmtId="0" fontId="4" fillId="0" borderId="4" xfId="0" applyFont="1" applyBorder="1" applyAlignment="1" applyProtection="1">
      <alignment horizontal="center"/>
      <protection hidden="1"/>
    </xf>
    <xf numFmtId="0" fontId="4" fillId="0" borderId="12" xfId="0" applyFont="1" applyBorder="1" applyAlignment="1" applyProtection="1">
      <alignment horizontal="right" vertical="top"/>
      <protection hidden="1"/>
    </xf>
    <xf numFmtId="0" fontId="4" fillId="0" borderId="13" xfId="0" applyFont="1" applyBorder="1" applyAlignment="1" applyProtection="1">
      <alignment horizontal="left" vertical="top"/>
      <protection hidden="1"/>
    </xf>
    <xf numFmtId="0" fontId="4" fillId="0" borderId="70" xfId="0" applyFont="1" applyBorder="1" applyAlignment="1" applyProtection="1">
      <alignment horizontal="center" vertical="top"/>
      <protection hidden="1"/>
    </xf>
    <xf numFmtId="0" fontId="4" fillId="0" borderId="71" xfId="0" applyFont="1" applyBorder="1" applyAlignment="1" applyProtection="1">
      <alignment horizontal="right"/>
      <protection hidden="1"/>
    </xf>
    <xf numFmtId="0" fontId="4" fillId="0" borderId="14" xfId="0" applyFont="1" applyBorder="1" applyAlignment="1" applyProtection="1">
      <alignment horizontal="left"/>
      <protection hidden="1"/>
    </xf>
    <xf numFmtId="0" fontId="4" fillId="0" borderId="5" xfId="0" applyFont="1" applyBorder="1" applyAlignment="1" applyProtection="1">
      <alignment horizontal="center"/>
      <protection hidden="1"/>
    </xf>
    <xf numFmtId="0" fontId="4" fillId="0" borderId="72" xfId="0" applyFont="1" applyBorder="1" applyAlignment="1" applyProtection="1">
      <alignment horizontal="right" vertical="top"/>
      <protection hidden="1"/>
    </xf>
    <xf numFmtId="0" fontId="4" fillId="0" borderId="11" xfId="0" applyFont="1" applyBorder="1" applyAlignment="1" applyProtection="1">
      <alignment horizontal="left" vertical="top"/>
      <protection hidden="1"/>
    </xf>
    <xf numFmtId="0" fontId="4" fillId="0" borderId="1" xfId="0" applyFont="1" applyBorder="1" applyAlignment="1" applyProtection="1">
      <alignment horizontal="center" vertical="top"/>
      <protection hidden="1"/>
    </xf>
    <xf numFmtId="0" fontId="0" fillId="0" borderId="0" xfId="0" applyAlignment="1" applyProtection="1">
      <alignment vertical="center"/>
      <protection hidden="1"/>
    </xf>
    <xf numFmtId="0" fontId="0" fillId="0" borderId="0" xfId="0" applyProtection="1">
      <protection hidden="1"/>
    </xf>
    <xf numFmtId="0" fontId="4" fillId="0" borderId="0" xfId="0" applyFont="1" applyProtection="1">
      <protection hidden="1"/>
    </xf>
    <xf numFmtId="0" fontId="13" fillId="3" borderId="15" xfId="0" applyFont="1" applyFill="1" applyBorder="1" applyProtection="1">
      <protection hidden="1"/>
    </xf>
    <xf numFmtId="0" fontId="4" fillId="3" borderId="16" xfId="0" applyFont="1" applyFill="1" applyBorder="1" applyProtection="1">
      <protection hidden="1"/>
    </xf>
    <xf numFmtId="0" fontId="4" fillId="3" borderId="17" xfId="0" applyFont="1" applyFill="1" applyBorder="1" applyProtection="1">
      <protection hidden="1"/>
    </xf>
    <xf numFmtId="0" fontId="4" fillId="0" borderId="0" xfId="0" applyFont="1" applyAlignment="1" applyProtection="1">
      <alignment horizontal="center"/>
      <protection hidden="1"/>
    </xf>
    <xf numFmtId="0" fontId="14" fillId="0" borderId="0" xfId="0" applyFont="1" applyAlignment="1" applyProtection="1">
      <alignment horizontal="center" vertical="center" wrapText="1"/>
      <protection hidden="1"/>
    </xf>
    <xf numFmtId="0" fontId="4" fillId="3" borderId="53" xfId="0" applyFont="1" applyFill="1" applyBorder="1" applyProtection="1">
      <protection hidden="1"/>
    </xf>
    <xf numFmtId="0" fontId="4" fillId="3" borderId="0" xfId="0" quotePrefix="1" applyFont="1" applyFill="1" applyProtection="1">
      <protection hidden="1"/>
    </xf>
    <xf numFmtId="0" fontId="4" fillId="3" borderId="0" xfId="0" applyFont="1" applyFill="1" applyProtection="1">
      <protection hidden="1"/>
    </xf>
    <xf numFmtId="0" fontId="4" fillId="3" borderId="54" xfId="0" applyFont="1" applyFill="1" applyBorder="1" applyProtection="1">
      <protection hidden="1"/>
    </xf>
    <xf numFmtId="0" fontId="0" fillId="0" borderId="0" xfId="0" applyAlignment="1" applyProtection="1">
      <alignment horizontal="center" vertical="center" wrapText="1"/>
      <protection hidden="1"/>
    </xf>
    <xf numFmtId="0" fontId="4" fillId="0" borderId="54" xfId="0" applyFont="1" applyBorder="1" applyProtection="1">
      <protection hidden="1"/>
    </xf>
    <xf numFmtId="0" fontId="4" fillId="3" borderId="55" xfId="0" applyFont="1" applyFill="1" applyBorder="1" applyProtection="1">
      <protection hidden="1"/>
    </xf>
    <xf numFmtId="0" fontId="4" fillId="3" borderId="2" xfId="0" quotePrefix="1" applyFont="1" applyFill="1" applyBorder="1" applyProtection="1">
      <protection hidden="1"/>
    </xf>
    <xf numFmtId="0" fontId="4" fillId="3" borderId="2" xfId="0" applyFont="1" applyFill="1" applyBorder="1" applyProtection="1">
      <protection hidden="1"/>
    </xf>
    <xf numFmtId="0" fontId="4" fillId="3" borderId="56" xfId="0" applyFont="1" applyFill="1" applyBorder="1" applyProtection="1">
      <protection hidden="1"/>
    </xf>
    <xf numFmtId="0" fontId="0" fillId="0" borderId="2" xfId="0" applyBorder="1" applyAlignment="1" applyProtection="1">
      <alignment horizontal="center" vertical="center" wrapText="1"/>
      <protection hidden="1"/>
    </xf>
    <xf numFmtId="0" fontId="6" fillId="0" borderId="2" xfId="0" applyFont="1" applyBorder="1" applyAlignment="1" applyProtection="1">
      <alignment horizontal="right" vertical="center"/>
      <protection hidden="1"/>
    </xf>
    <xf numFmtId="0" fontId="4" fillId="0" borderId="2" xfId="0" applyFont="1" applyBorder="1" applyAlignment="1" applyProtection="1">
      <alignment vertical="center"/>
      <protection hidden="1"/>
    </xf>
    <xf numFmtId="15" fontId="4" fillId="0" borderId="2" xfId="0" applyNumberFormat="1" applyFont="1" applyBorder="1" applyAlignment="1" applyProtection="1">
      <alignment horizontal="left" vertical="center"/>
      <protection hidden="1"/>
    </xf>
    <xf numFmtId="0" fontId="4" fillId="0" borderId="2" xfId="0" applyFont="1" applyBorder="1" applyProtection="1">
      <protection hidden="1"/>
    </xf>
    <xf numFmtId="0" fontId="4" fillId="0" borderId="2" xfId="0" applyFont="1" applyBorder="1" applyAlignment="1" applyProtection="1">
      <alignment horizontal="left" vertical="center"/>
      <protection hidden="1"/>
    </xf>
    <xf numFmtId="0" fontId="6" fillId="0" borderId="6"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6" fillId="0" borderId="24" xfId="0" applyFont="1" applyBorder="1" applyAlignment="1" applyProtection="1">
      <alignment horizontal="right" vertical="center"/>
      <protection hidden="1"/>
    </xf>
    <xf numFmtId="0" fontId="6" fillId="0" borderId="24" xfId="0" applyFont="1" applyBorder="1" applyAlignment="1" applyProtection="1">
      <alignment horizontal="left" vertical="center"/>
      <protection hidden="1"/>
    </xf>
    <xf numFmtId="0" fontId="6" fillId="0" borderId="24" xfId="0" applyFont="1" applyBorder="1" applyAlignment="1" applyProtection="1">
      <alignment horizontal="center" vertical="center"/>
      <protection hidden="1"/>
    </xf>
    <xf numFmtId="0" fontId="6" fillId="0" borderId="7" xfId="0" applyFont="1" applyBorder="1" applyAlignment="1" applyProtection="1">
      <alignment horizontal="right" vertical="center"/>
      <protection hidden="1"/>
    </xf>
    <xf numFmtId="0" fontId="6" fillId="0" borderId="8" xfId="0" applyFont="1" applyBorder="1" applyAlignment="1" applyProtection="1">
      <alignment horizontal="left" vertical="center"/>
      <protection hidden="1"/>
    </xf>
    <xf numFmtId="0" fontId="11" fillId="0" borderId="0" xfId="0" applyFont="1" applyAlignment="1">
      <alignment horizontal="center" vertical="center"/>
    </xf>
    <xf numFmtId="0" fontId="12" fillId="0" borderId="0" xfId="0" applyFont="1" applyAlignment="1">
      <alignment horizontal="center" vertical="center"/>
    </xf>
    <xf numFmtId="0" fontId="4" fillId="0" borderId="0" xfId="0" applyFont="1" applyAlignment="1" applyProtection="1">
      <alignment horizontal="center" vertical="center"/>
      <protection locked="0"/>
    </xf>
    <xf numFmtId="0" fontId="14" fillId="0" borderId="0" xfId="0" applyFont="1" applyAlignment="1">
      <alignment horizontal="left" vertical="center"/>
    </xf>
    <xf numFmtId="4" fontId="4" fillId="6" borderId="40" xfId="0" applyNumberFormat="1" applyFont="1" applyFill="1" applyBorder="1" applyAlignment="1" applyProtection="1">
      <alignment horizontal="center" vertical="center"/>
      <protection locked="0"/>
    </xf>
    <xf numFmtId="4" fontId="4" fillId="6" borderId="36" xfId="0" applyNumberFormat="1" applyFont="1" applyFill="1" applyBorder="1" applyAlignment="1" applyProtection="1">
      <alignment horizontal="center" vertical="center"/>
      <protection locked="0"/>
    </xf>
    <xf numFmtId="186" fontId="21" fillId="0" borderId="0" xfId="0" quotePrefix="1" applyNumberFormat="1" applyFont="1" applyAlignment="1" applyProtection="1">
      <alignment horizontal="left" vertical="center"/>
      <protection hidden="1"/>
    </xf>
    <xf numFmtId="169" fontId="4" fillId="2" borderId="0" xfId="0" applyNumberFormat="1"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0" fillId="5" borderId="0" xfId="0" applyFill="1"/>
    <xf numFmtId="0" fontId="0" fillId="8" borderId="0" xfId="0" applyFill="1"/>
    <xf numFmtId="0" fontId="0" fillId="9" borderId="0" xfId="0" applyFill="1"/>
    <xf numFmtId="0" fontId="4" fillId="0" borderId="70"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70" xfId="0" applyFont="1" applyBorder="1" applyAlignment="1" applyProtection="1">
      <alignment horizontal="center" vertical="center" wrapText="1"/>
      <protection hidden="1"/>
    </xf>
    <xf numFmtId="0" fontId="0" fillId="0" borderId="1" xfId="0" applyBorder="1" applyAlignment="1" applyProtection="1">
      <alignment vertical="center" wrapText="1"/>
      <protection hidden="1"/>
    </xf>
    <xf numFmtId="0" fontId="4" fillId="0" borderId="5" xfId="0" applyFont="1" applyBorder="1" applyAlignment="1" applyProtection="1">
      <alignment horizontal="center" vertical="center" wrapText="1"/>
      <protection hidden="1"/>
    </xf>
    <xf numFmtId="0" fontId="0" fillId="0" borderId="70" xfId="0" applyBorder="1" applyAlignment="1" applyProtection="1">
      <alignment vertical="center" wrapText="1"/>
      <protection hidden="1"/>
    </xf>
    <xf numFmtId="0" fontId="0" fillId="0" borderId="70" xfId="0" applyBorder="1" applyAlignment="1" applyProtection="1">
      <alignment horizontal="center" vertical="center"/>
      <protection hidden="1"/>
    </xf>
    <xf numFmtId="0" fontId="6" fillId="0" borderId="9" xfId="0" applyFont="1" applyBorder="1" applyAlignment="1" applyProtection="1">
      <alignment horizontal="center"/>
      <protection hidden="1"/>
    </xf>
    <xf numFmtId="0" fontId="20" fillId="0" borderId="10" xfId="0" applyFont="1" applyBorder="1" applyAlignment="1" applyProtection="1">
      <alignment horizontal="center"/>
      <protection hidden="1"/>
    </xf>
    <xf numFmtId="0" fontId="6" fillId="0" borderId="20" xfId="0" applyFont="1" applyBorder="1" applyAlignment="1" applyProtection="1">
      <alignment horizontal="center" vertical="top"/>
      <protection hidden="1"/>
    </xf>
    <xf numFmtId="0" fontId="20" fillId="0" borderId="74" xfId="0" applyFont="1" applyBorder="1" applyAlignment="1" applyProtection="1">
      <alignment horizontal="center" vertical="top"/>
      <protection hidden="1"/>
    </xf>
    <xf numFmtId="0" fontId="6" fillId="0" borderId="66" xfId="0" applyFont="1" applyBorder="1" applyAlignment="1" applyProtection="1">
      <alignment horizontal="center" vertical="center"/>
      <protection hidden="1"/>
    </xf>
    <xf numFmtId="0" fontId="20" fillId="0" borderId="28"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20" fillId="0" borderId="1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20" xfId="0" applyFont="1" applyBorder="1" applyAlignment="1" applyProtection="1">
      <alignment horizontal="center" vertical="center"/>
      <protection hidden="1"/>
    </xf>
    <xf numFmtId="0" fontId="20" fillId="0" borderId="74" xfId="0" applyFont="1" applyBorder="1" applyAlignment="1" applyProtection="1">
      <alignment horizontal="center" vertical="center"/>
      <protection hidden="1"/>
    </xf>
    <xf numFmtId="0" fontId="6" fillId="0" borderId="26" xfId="0" applyFont="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185" fontId="4" fillId="0" borderId="5" xfId="0" applyNumberFormat="1" applyFont="1" applyBorder="1" applyAlignment="1">
      <alignment horizontal="center" vertical="center"/>
    </xf>
    <xf numFmtId="185" fontId="4" fillId="0" borderId="1" xfId="0" applyNumberFormat="1" applyFont="1" applyBorder="1" applyAlignment="1">
      <alignment horizontal="center" vertical="center"/>
    </xf>
    <xf numFmtId="0" fontId="4" fillId="0" borderId="73" xfId="0" applyFont="1" applyBorder="1" applyAlignment="1">
      <alignment horizontal="center" vertical="center"/>
    </xf>
    <xf numFmtId="0" fontId="15" fillId="3" borderId="0" xfId="0" quotePrefix="1" applyFont="1" applyFill="1" applyAlignment="1">
      <alignment horizontal="left" vertical="center" indent="1"/>
    </xf>
    <xf numFmtId="0" fontId="15" fillId="3" borderId="0" xfId="0" applyFont="1" applyFill="1" applyAlignment="1">
      <alignment horizontal="left" vertical="center" indent="1"/>
    </xf>
    <xf numFmtId="0" fontId="0" fillId="0" borderId="0" xfId="0" applyAlignment="1">
      <alignment horizontal="left" vertical="center" indent="1"/>
    </xf>
    <xf numFmtId="0" fontId="14" fillId="3" borderId="0" xfId="0" applyFont="1" applyFill="1" applyAlignment="1">
      <alignment horizontal="left" vertical="center" wrapText="1"/>
    </xf>
    <xf numFmtId="0" fontId="0" fillId="3" borderId="0" xfId="0" applyFill="1" applyAlignment="1">
      <alignment horizontal="left" vertical="center" wrapText="1"/>
    </xf>
    <xf numFmtId="0" fontId="0" fillId="0" borderId="0" xfId="0"/>
    <xf numFmtId="0" fontId="15" fillId="3" borderId="68" xfId="0" quotePrefix="1" applyFont="1" applyFill="1" applyBorder="1" applyAlignment="1">
      <alignment horizontal="left" vertical="center" indent="1"/>
    </xf>
    <xf numFmtId="0" fontId="15" fillId="3" borderId="69" xfId="0" applyFont="1" applyFill="1" applyBorder="1" applyAlignment="1">
      <alignment horizontal="left" vertical="center" indent="1"/>
    </xf>
    <xf numFmtId="0" fontId="15" fillId="3" borderId="21" xfId="0" quotePrefix="1" applyFont="1" applyFill="1" applyBorder="1" applyAlignment="1">
      <alignment horizontal="left" vertical="center" indent="1"/>
    </xf>
    <xf numFmtId="0" fontId="15" fillId="3" borderId="3" xfId="0" applyFont="1" applyFill="1" applyBorder="1" applyAlignment="1">
      <alignment horizontal="left" vertical="center" indent="1"/>
    </xf>
    <xf numFmtId="0" fontId="14" fillId="3" borderId="14" xfId="0" applyFont="1" applyFill="1" applyBorder="1" applyAlignment="1">
      <alignment horizontal="left" vertical="center"/>
    </xf>
    <xf numFmtId="0" fontId="0" fillId="0" borderId="11" xfId="0" applyBorder="1" applyAlignment="1">
      <alignment horizontal="left" vertical="center"/>
    </xf>
    <xf numFmtId="185" fontId="4" fillId="0" borderId="4" xfId="0" applyNumberFormat="1" applyFont="1" applyBorder="1" applyAlignment="1">
      <alignment horizontal="center" vertical="center"/>
    </xf>
    <xf numFmtId="0" fontId="4" fillId="0" borderId="57" xfId="0" applyFont="1" applyBorder="1" applyAlignment="1">
      <alignment horizontal="center" vertical="center"/>
    </xf>
    <xf numFmtId="0" fontId="4" fillId="0" borderId="43" xfId="0" applyFont="1" applyBorder="1" applyAlignment="1">
      <alignment horizontal="center" vertical="center"/>
    </xf>
    <xf numFmtId="0" fontId="4" fillId="0" borderId="75" xfId="0" applyFont="1" applyBorder="1" applyAlignment="1">
      <alignment horizontal="center" vertical="center"/>
    </xf>
    <xf numFmtId="0" fontId="4" fillId="0" borderId="47" xfId="0" applyFont="1" applyBorder="1" applyAlignment="1">
      <alignment horizontal="center" vertical="center"/>
    </xf>
    <xf numFmtId="0" fontId="4" fillId="0" borderId="71" xfId="0" applyFont="1" applyBorder="1" applyAlignment="1">
      <alignment horizontal="center" vertical="center"/>
    </xf>
    <xf numFmtId="0" fontId="4" fillId="0" borderId="26" xfId="0" applyFont="1" applyBorder="1" applyAlignment="1">
      <alignment horizontal="center" vertical="center"/>
    </xf>
    <xf numFmtId="0" fontId="4" fillId="0" borderId="77" xfId="0" applyFont="1" applyBorder="1" applyAlignment="1">
      <alignment horizontal="center" vertical="center"/>
    </xf>
    <xf numFmtId="180" fontId="4" fillId="2" borderId="57" xfId="0" applyNumberFormat="1" applyFont="1" applyFill="1" applyBorder="1" applyAlignment="1" applyProtection="1">
      <alignment horizontal="center" vertical="center"/>
      <protection locked="0"/>
    </xf>
    <xf numFmtId="180" fontId="4" fillId="2" borderId="43" xfId="0" applyNumberFormat="1" applyFont="1" applyFill="1" applyBorder="1" applyAlignment="1" applyProtection="1">
      <alignment horizontal="center" vertical="center"/>
      <protection locked="0"/>
    </xf>
    <xf numFmtId="0" fontId="4" fillId="0" borderId="72" xfId="0" applyFont="1" applyBorder="1" applyAlignment="1">
      <alignment horizontal="center" vertical="center"/>
    </xf>
    <xf numFmtId="0" fontId="4" fillId="0" borderId="9" xfId="0" applyFont="1" applyBorder="1" applyAlignment="1">
      <alignment horizontal="center" vertical="center"/>
    </xf>
    <xf numFmtId="0" fontId="4" fillId="0" borderId="50" xfId="0" applyFont="1" applyBorder="1" applyAlignment="1">
      <alignment horizontal="center" vertical="center"/>
    </xf>
    <xf numFmtId="166" fontId="4" fillId="0" borderId="5" xfId="0" applyNumberFormat="1" applyFont="1" applyBorder="1" applyAlignment="1">
      <alignment horizontal="center" vertical="center"/>
    </xf>
    <xf numFmtId="166" fontId="4" fillId="0" borderId="1" xfId="0" applyNumberFormat="1" applyFont="1" applyBorder="1" applyAlignment="1">
      <alignment horizontal="center" vertical="center"/>
    </xf>
    <xf numFmtId="166" fontId="4" fillId="0" borderId="4" xfId="0" applyNumberFormat="1"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164" fontId="4" fillId="0" borderId="5" xfId="0" applyNumberFormat="1" applyFont="1" applyBorder="1" applyAlignment="1">
      <alignment horizontal="center" vertical="center"/>
    </xf>
    <xf numFmtId="164" fontId="4" fillId="0" borderId="1" xfId="0" applyNumberFormat="1" applyFont="1" applyBorder="1" applyAlignment="1">
      <alignment horizontal="center" vertical="center"/>
    </xf>
    <xf numFmtId="165" fontId="4" fillId="0" borderId="5" xfId="0" applyNumberFormat="1" applyFont="1" applyBorder="1" applyAlignment="1">
      <alignment horizontal="center" vertical="center"/>
    </xf>
    <xf numFmtId="165" fontId="4" fillId="0" borderId="1" xfId="0" applyNumberFormat="1" applyFont="1" applyBorder="1" applyAlignment="1">
      <alignment horizontal="center" vertical="center"/>
    </xf>
    <xf numFmtId="181" fontId="4" fillId="0" borderId="5" xfId="0" applyNumberFormat="1" applyFont="1" applyBorder="1" applyAlignment="1">
      <alignment horizontal="center" vertical="center"/>
    </xf>
    <xf numFmtId="181" fontId="4" fillId="0" borderId="1" xfId="0" applyNumberFormat="1" applyFont="1" applyBorder="1" applyAlignment="1">
      <alignment horizontal="center" vertical="center"/>
    </xf>
    <xf numFmtId="0" fontId="4" fillId="2" borderId="5"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3" fillId="0" borderId="5" xfId="0" applyFont="1" applyBorder="1" applyAlignment="1">
      <alignment horizontal="center" vertical="center" wrapText="1"/>
    </xf>
    <xf numFmtId="0" fontId="9" fillId="0" borderId="1" xfId="0" applyFont="1" applyBorder="1" applyAlignment="1">
      <alignment horizontal="center" vertical="center" wrapText="1"/>
    </xf>
    <xf numFmtId="0" fontId="4" fillId="0" borderId="58" xfId="0" applyFont="1" applyBorder="1" applyAlignment="1">
      <alignment horizontal="center" vertical="center"/>
    </xf>
    <xf numFmtId="0" fontId="4" fillId="0" borderId="52" xfId="0" applyFont="1" applyBorder="1" applyAlignment="1">
      <alignment horizontal="center" vertical="center"/>
    </xf>
    <xf numFmtId="0" fontId="4" fillId="0" borderId="59" xfId="0" applyFont="1" applyBorder="1" applyAlignment="1">
      <alignment horizontal="center" vertical="center"/>
    </xf>
    <xf numFmtId="0" fontId="4" fillId="0" borderId="67" xfId="0" applyFont="1" applyBorder="1" applyAlignment="1">
      <alignment horizontal="center" vertical="center"/>
    </xf>
    <xf numFmtId="0" fontId="8" fillId="2" borderId="3"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4" fillId="0" borderId="51" xfId="0" applyFont="1" applyBorder="1" applyAlignment="1">
      <alignment horizontal="center" vertical="center"/>
    </xf>
    <xf numFmtId="0" fontId="4" fillId="0" borderId="76" xfId="0" applyFont="1" applyBorder="1" applyAlignment="1">
      <alignment horizontal="center" vertical="center"/>
    </xf>
    <xf numFmtId="0" fontId="3" fillId="0" borderId="4" xfId="0" applyFont="1" applyBorder="1" applyAlignment="1">
      <alignment horizontal="center" vertical="center" wrapText="1"/>
    </xf>
    <xf numFmtId="0" fontId="9" fillId="0" borderId="70" xfId="0" applyFont="1" applyBorder="1" applyAlignment="1">
      <alignment horizontal="center" vertical="center" wrapText="1"/>
    </xf>
    <xf numFmtId="0" fontId="4" fillId="0" borderId="23" xfId="0" applyFont="1" applyBorder="1" applyAlignment="1">
      <alignment horizontal="center" vertical="center"/>
    </xf>
    <xf numFmtId="164" fontId="4" fillId="0" borderId="4" xfId="0" applyNumberFormat="1" applyFont="1" applyBorder="1" applyAlignment="1">
      <alignment horizontal="center" vertical="center"/>
    </xf>
    <xf numFmtId="165" fontId="4" fillId="0" borderId="4" xfId="0" applyNumberFormat="1" applyFont="1" applyBorder="1" applyAlignment="1">
      <alignment horizontal="center" vertical="center"/>
    </xf>
    <xf numFmtId="181" fontId="4" fillId="0" borderId="4" xfId="0" applyNumberFormat="1" applyFont="1" applyBorder="1" applyAlignment="1">
      <alignment horizontal="center" vertical="center"/>
    </xf>
    <xf numFmtId="0" fontId="4" fillId="2" borderId="4" xfId="0" applyFont="1" applyFill="1" applyBorder="1" applyAlignment="1" applyProtection="1">
      <alignment horizontal="center" vertical="center"/>
      <protection locked="0"/>
    </xf>
    <xf numFmtId="0" fontId="4" fillId="0" borderId="66"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46" xfId="0" applyFont="1" applyBorder="1" applyAlignment="1">
      <alignment horizontal="center" vertical="center"/>
    </xf>
    <xf numFmtId="0" fontId="4" fillId="0" borderId="29" xfId="0" applyFont="1" applyBorder="1" applyAlignment="1">
      <alignment horizontal="center" vertical="center"/>
    </xf>
    <xf numFmtId="0" fontId="4" fillId="0" borderId="13" xfId="0" applyFont="1" applyBorder="1" applyAlignment="1">
      <alignment horizontal="center" vertical="center"/>
    </xf>
    <xf numFmtId="184" fontId="4" fillId="0" borderId="4" xfId="0" applyNumberFormat="1" applyFont="1" applyBorder="1" applyAlignment="1">
      <alignment horizontal="center" vertical="center"/>
    </xf>
    <xf numFmtId="184" fontId="4" fillId="0" borderId="70" xfId="0" applyNumberFormat="1" applyFont="1" applyBorder="1" applyAlignment="1">
      <alignment horizontal="center" vertical="center"/>
    </xf>
    <xf numFmtId="184" fontId="4" fillId="0" borderId="5" xfId="0" applyNumberFormat="1" applyFont="1" applyBorder="1" applyAlignment="1">
      <alignment horizontal="center" vertical="center"/>
    </xf>
    <xf numFmtId="184" fontId="4" fillId="0" borderId="1" xfId="0" applyNumberFormat="1" applyFont="1" applyBorder="1" applyAlignment="1">
      <alignment horizontal="center" vertical="center"/>
    </xf>
    <xf numFmtId="0" fontId="4" fillId="7" borderId="68" xfId="0" applyFont="1" applyFill="1" applyBorder="1" applyAlignment="1" applyProtection="1">
      <alignment horizontal="center" vertical="center"/>
      <protection locked="0"/>
    </xf>
    <xf numFmtId="0" fontId="0" fillId="0" borderId="69" xfId="0" applyBorder="1" applyProtection="1">
      <protection locked="0"/>
    </xf>
    <xf numFmtId="0" fontId="14" fillId="3" borderId="14" xfId="0" applyFont="1" applyFill="1" applyBorder="1" applyAlignment="1">
      <alignment vertical="center" wrapText="1"/>
    </xf>
    <xf numFmtId="0" fontId="0" fillId="0" borderId="11" xfId="0" applyBorder="1" applyAlignment="1">
      <alignment wrapText="1"/>
    </xf>
    <xf numFmtId="0" fontId="4"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169" fontId="4" fillId="2" borderId="0" xfId="0" applyNumberFormat="1" applyFont="1" applyFill="1" applyAlignment="1" applyProtection="1">
      <alignment horizontal="left" vertical="center"/>
      <protection locked="0"/>
    </xf>
    <xf numFmtId="1" fontId="4" fillId="2" borderId="0" xfId="0" applyNumberFormat="1" applyFont="1" applyFill="1" applyAlignment="1" applyProtection="1">
      <alignment horizontal="left" vertical="center"/>
      <protection locked="0"/>
    </xf>
    <xf numFmtId="1" fontId="0" fillId="2" borderId="0" xfId="0" applyNumberFormat="1" applyFill="1" applyAlignment="1" applyProtection="1">
      <alignment horizontal="left" vertical="center"/>
      <protection locked="0"/>
    </xf>
    <xf numFmtId="0" fontId="17" fillId="3" borderId="0" xfId="0" applyFont="1" applyFill="1" applyAlignment="1">
      <alignment horizontal="center" vertical="center" wrapText="1"/>
    </xf>
    <xf numFmtId="0" fontId="0" fillId="0" borderId="0" xfId="0"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729273</xdr:colOff>
      <xdr:row>0</xdr:row>
      <xdr:rowOff>307731</xdr:rowOff>
    </xdr:from>
    <xdr:to>
      <xdr:col>8</xdr:col>
      <xdr:colOff>1210065</xdr:colOff>
      <xdr:row>3</xdr:row>
      <xdr:rowOff>198804</xdr:rowOff>
    </xdr:to>
    <xdr:pic>
      <xdr:nvPicPr>
        <xdr:cNvPr id="4" name="Picture 687" descr="http://detroit-scca.org/e107/e107_files/downloads/detroit_logo.png">
          <a:extLst>
            <a:ext uri="{FF2B5EF4-FFF2-40B4-BE49-F238E27FC236}">
              <a16:creationId xmlns:a16="http://schemas.microsoft.com/office/drawing/2014/main" id="{2F94A5B2-988B-41EB-93C5-F517A5543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1388" y="307731"/>
          <a:ext cx="1396658" cy="64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439616</xdr:colOff>
      <xdr:row>0</xdr:row>
      <xdr:rowOff>73269</xdr:rowOff>
    </xdr:from>
    <xdr:to>
      <xdr:col>13</xdr:col>
      <xdr:colOff>190500</xdr:colOff>
      <xdr:row>4</xdr:row>
      <xdr:rowOff>102578</xdr:rowOff>
    </xdr:to>
    <xdr:pic>
      <xdr:nvPicPr>
        <xdr:cNvPr id="5" name="Picture 4" descr="Neohio Rally Logo.jpg">
          <a:extLst>
            <a:ext uri="{FF2B5EF4-FFF2-40B4-BE49-F238E27FC236}">
              <a16:creationId xmlns:a16="http://schemas.microsoft.com/office/drawing/2014/main" id="{5D0EEEC2-F64D-40BA-A31E-D3AA4BEED260}"/>
            </a:ext>
          </a:extLst>
        </xdr:cNvPr>
        <xdr:cNvPicPr>
          <a:picLocks noChangeAspect="1"/>
        </xdr:cNvPicPr>
      </xdr:nvPicPr>
      <xdr:blipFill>
        <a:blip xmlns:r="http://schemas.openxmlformats.org/officeDocument/2006/relationships" r:embed="rId2" cstate="print"/>
        <a:srcRect/>
        <a:stretch>
          <a:fillRect/>
        </a:stretch>
      </xdr:blipFill>
      <xdr:spPr bwMode="auto">
        <a:xfrm>
          <a:off x="9224597" y="73269"/>
          <a:ext cx="967153" cy="103309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238126</xdr:colOff>
      <xdr:row>7</xdr:row>
      <xdr:rowOff>190500</xdr:rowOff>
    </xdr:from>
    <xdr:to>
      <xdr:col>14</xdr:col>
      <xdr:colOff>1200151</xdr:colOff>
      <xdr:row>11</xdr:row>
      <xdr:rowOff>152399</xdr:rowOff>
    </xdr:to>
    <xdr:pic>
      <xdr:nvPicPr>
        <xdr:cNvPr id="7359" name="Picture 1" descr="SCCAlogo">
          <a:extLst>
            <a:ext uri="{FF2B5EF4-FFF2-40B4-BE49-F238E27FC236}">
              <a16:creationId xmlns:a16="http://schemas.microsoft.com/office/drawing/2014/main" id="{00000000-0008-0000-0100-0000BF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81751" y="1857375"/>
          <a:ext cx="3105150" cy="952499"/>
        </a:xfrm>
        <a:prstGeom prst="rect">
          <a:avLst/>
        </a:prstGeom>
        <a:noFill/>
        <a:ln w="9525">
          <a:noFill/>
          <a:miter lim="800000"/>
          <a:headEnd/>
          <a:tailEnd/>
        </a:ln>
      </xdr:spPr>
    </xdr:pic>
    <xdr:clientData/>
  </xdr:twoCellAnchor>
  <xdr:twoCellAnchor editAs="oneCell">
    <xdr:from>
      <xdr:col>8</xdr:col>
      <xdr:colOff>247651</xdr:colOff>
      <xdr:row>8</xdr:row>
      <xdr:rowOff>47624</xdr:rowOff>
    </xdr:from>
    <xdr:to>
      <xdr:col>9</xdr:col>
      <xdr:colOff>971550</xdr:colOff>
      <xdr:row>12</xdr:row>
      <xdr:rowOff>19049</xdr:rowOff>
    </xdr:to>
    <xdr:pic>
      <xdr:nvPicPr>
        <xdr:cNvPr id="6" name="Picture 687" descr="http://detroit-scca.org/e107/e107_files/downloads/detroit_logo.png">
          <a:extLst>
            <a:ext uri="{FF2B5EF4-FFF2-40B4-BE49-F238E27FC236}">
              <a16:creationId xmlns:a16="http://schemas.microsoft.com/office/drawing/2014/main" id="{12657311-58F7-4D36-8AAF-5ED97927AD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5776" y="1762124"/>
          <a:ext cx="183832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47626</xdr:colOff>
      <xdr:row>7</xdr:row>
      <xdr:rowOff>1</xdr:rowOff>
    </xdr:from>
    <xdr:to>
      <xdr:col>40</xdr:col>
      <xdr:colOff>131446</xdr:colOff>
      <xdr:row>15</xdr:row>
      <xdr:rowOff>76201</xdr:rowOff>
    </xdr:to>
    <xdr:pic>
      <xdr:nvPicPr>
        <xdr:cNvPr id="5" name="Picture 4" descr="Neohio Rally Logo.jpg">
          <a:extLst>
            <a:ext uri="{FF2B5EF4-FFF2-40B4-BE49-F238E27FC236}">
              <a16:creationId xmlns:a16="http://schemas.microsoft.com/office/drawing/2014/main" id="{95915D6B-7D6D-417C-9A42-FB16167BDF80}"/>
            </a:ext>
          </a:extLst>
        </xdr:cNvPr>
        <xdr:cNvPicPr>
          <a:picLocks noChangeAspect="1"/>
        </xdr:cNvPicPr>
      </xdr:nvPicPr>
      <xdr:blipFill>
        <a:blip xmlns:r="http://schemas.openxmlformats.org/officeDocument/2006/relationships" r:embed="rId3" cstate="print"/>
        <a:srcRect/>
        <a:stretch>
          <a:fillRect/>
        </a:stretch>
      </xdr:blipFill>
      <xdr:spPr bwMode="auto">
        <a:xfrm>
          <a:off x="14716126" y="1466851"/>
          <a:ext cx="1924050" cy="2057400"/>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allyAddresses01_01_08" connectionId="1" xr16:uid="{00000000-0016-0000-0000-000000000000}" autoFormatId="16" applyNumberFormats="0" applyBorderFormats="0" applyFontFormats="1" applyPatternFormats="1" applyAlignmentFormats="0" applyWidthHeightFormats="0">
  <queryTableRefresh nextId="25">
    <queryTableFields count="11">
      <queryTableField id="1" name="First"/>
      <queryTableField id="2" name="Last"/>
      <queryTableField id="22" dataBound="0" fillFormulas="1"/>
      <queryTableField id="21" dataBound="0" fillFormulas="1"/>
      <queryTableField id="20" dataBound="0" fillFormulas="1"/>
      <queryTableField id="19" dataBound="0" fillFormulas="1"/>
      <queryTableField id="24" dataBound="0" fillFormulas="1"/>
      <queryTableField id="23" dataBound="0" fillFormulas="1"/>
      <queryTableField id="15" dataBound="0" fillFormulas="1"/>
      <queryTableField id="7" name="Phone"/>
      <queryTableField id="11" name="e-mail"/>
    </queryTableFields>
    <queryTableDeletedFields count="7">
      <deletedField name="Membr#"/>
      <deletedField name="Region"/>
      <deletedField name="Address"/>
      <deletedField name="City"/>
      <deletedField name="State"/>
      <deletedField name="Zip"/>
      <deletedField name="Last Entry"/>
    </queryTableDeletedFields>
    <sortState xmlns:xlrd2="http://schemas.microsoft.com/office/spreadsheetml/2017/richdata2" ref="A2:Q9">
      <sortCondition ref="A2:A9"/>
      <sortCondition ref="D2:D9"/>
      <sortCondition ref="C2:C9"/>
    </sortState>
  </queryTableRefresh>
</query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05"/>
  <sheetViews>
    <sheetView zoomScaleNormal="100" workbookViewId="0">
      <pane ySplit="5" topLeftCell="A6" activePane="bottomLeft" state="frozen"/>
      <selection pane="bottomLeft" activeCell="E56" sqref="E56"/>
    </sheetView>
  </sheetViews>
  <sheetFormatPr defaultRowHeight="12.75" x14ac:dyDescent="0.2"/>
  <cols>
    <col min="1" max="1" width="6.7109375" customWidth="1"/>
    <col min="2" max="2" width="6.28515625" customWidth="1"/>
    <col min="3" max="4" width="14.7109375" customWidth="1"/>
    <col min="5" max="5" width="30.7109375" customWidth="1"/>
    <col min="6" max="6" width="18.7109375" customWidth="1"/>
    <col min="7" max="7" width="4.7109375" customWidth="1"/>
    <col min="8" max="8" width="12.7109375" customWidth="1"/>
    <col min="9" max="9" width="11.7109375" customWidth="1"/>
    <col min="10" max="10" width="12.7109375" customWidth="1"/>
    <col min="11" max="11" width="25.7109375" customWidth="1"/>
    <col min="12" max="12" width="14.28515625" bestFit="1" customWidth="1"/>
    <col min="13" max="13" width="32.5703125" style="1" bestFit="1" customWidth="1"/>
    <col min="14" max="22" width="20.7109375" style="1" customWidth="1"/>
    <col min="23" max="23" width="6.7109375" style="1" customWidth="1"/>
    <col min="24" max="24" width="9.140625" hidden="1" customWidth="1"/>
    <col min="25" max="25" width="9.140625" customWidth="1"/>
  </cols>
  <sheetData>
    <row r="1" spans="1:35" ht="21" thickTop="1" x14ac:dyDescent="0.3">
      <c r="A1" s="201"/>
      <c r="B1" s="201"/>
      <c r="C1" s="201"/>
      <c r="D1" s="202" t="s">
        <v>90</v>
      </c>
      <c r="E1" s="203"/>
      <c r="F1" s="203"/>
      <c r="G1" s="203"/>
      <c r="H1" s="203"/>
      <c r="I1" s="203"/>
      <c r="J1" s="203"/>
      <c r="K1" s="203"/>
      <c r="L1" s="204"/>
      <c r="M1" s="205"/>
      <c r="N1" s="61"/>
      <c r="O1" s="61"/>
      <c r="P1" s="61"/>
      <c r="Q1" s="61"/>
      <c r="R1" s="61"/>
      <c r="S1" s="61"/>
      <c r="T1" s="61"/>
      <c r="U1" s="61"/>
      <c r="V1" s="61"/>
    </row>
    <row r="2" spans="1:35" ht="16.5" thickBot="1" x14ac:dyDescent="0.3">
      <c r="A2" s="201"/>
      <c r="B2" s="206"/>
      <c r="C2" s="201"/>
      <c r="D2" s="207" t="s">
        <v>62</v>
      </c>
      <c r="E2" s="208"/>
      <c r="F2" s="209"/>
      <c r="G2" s="209"/>
      <c r="H2" s="209"/>
      <c r="I2" s="209"/>
      <c r="J2" s="209"/>
      <c r="K2" s="209"/>
      <c r="L2" s="210"/>
      <c r="M2" s="205"/>
      <c r="N2" s="61"/>
      <c r="O2" s="61"/>
      <c r="P2" s="61"/>
      <c r="Q2" s="61"/>
      <c r="R2" s="61"/>
      <c r="S2" s="61"/>
      <c r="T2" s="61"/>
      <c r="U2" s="61"/>
      <c r="V2" s="61"/>
      <c r="X2" s="58" t="s">
        <v>2</v>
      </c>
    </row>
    <row r="3" spans="1:35" ht="17.25" thickTop="1" thickBot="1" x14ac:dyDescent="0.3">
      <c r="A3" s="201"/>
      <c r="B3" s="211"/>
      <c r="C3" s="212"/>
      <c r="D3" s="213" t="s">
        <v>89</v>
      </c>
      <c r="E3" s="214"/>
      <c r="F3" s="215"/>
      <c r="G3" s="215"/>
      <c r="H3" s="215"/>
      <c r="I3" s="215"/>
      <c r="J3" s="215"/>
      <c r="K3" s="215"/>
      <c r="L3" s="216"/>
      <c r="M3" s="205"/>
      <c r="N3" s="161" t="s">
        <v>118</v>
      </c>
      <c r="O3" s="162"/>
      <c r="P3" s="162"/>
      <c r="Q3" s="162"/>
      <c r="R3" s="162"/>
      <c r="S3" s="162"/>
      <c r="T3" s="162"/>
      <c r="U3" s="162"/>
      <c r="V3" s="163"/>
      <c r="X3" s="58" t="s">
        <v>111</v>
      </c>
    </row>
    <row r="4" spans="1:35" ht="24.95" customHeight="1" thickTop="1" thickBot="1" x14ac:dyDescent="0.3">
      <c r="A4" s="201"/>
      <c r="B4" s="217"/>
      <c r="C4" s="218" t="s">
        <v>63</v>
      </c>
      <c r="D4" s="219" t="str">
        <f>'SCCA Official Results'!H6</f>
        <v>Son of Sno*Drift</v>
      </c>
      <c r="E4" s="219"/>
      <c r="F4" s="220">
        <f>'SCCA Official Results'!H7</f>
        <v>45304</v>
      </c>
      <c r="G4" s="221"/>
      <c r="H4" s="221"/>
      <c r="I4" s="218" t="s">
        <v>18</v>
      </c>
      <c r="J4" s="222" t="str">
        <f>'SCCA Official Results'!H8</f>
        <v>Detroit (10)</v>
      </c>
      <c r="K4" s="201"/>
      <c r="L4" s="201"/>
      <c r="M4" s="205"/>
      <c r="N4" s="61"/>
      <c r="O4" s="61"/>
      <c r="P4" s="61"/>
      <c r="Q4" s="61"/>
      <c r="R4" s="61"/>
      <c r="S4" s="61"/>
      <c r="T4" s="61"/>
      <c r="U4" s="61"/>
      <c r="V4" s="61"/>
      <c r="X4" s="58" t="s">
        <v>15</v>
      </c>
    </row>
    <row r="5" spans="1:35" ht="17.25" thickTop="1" thickBot="1" x14ac:dyDescent="0.3">
      <c r="A5" s="223" t="s">
        <v>1</v>
      </c>
      <c r="B5" s="224" t="s">
        <v>3</v>
      </c>
      <c r="C5" s="225" t="s">
        <v>8</v>
      </c>
      <c r="D5" s="226" t="s">
        <v>9</v>
      </c>
      <c r="E5" s="227" t="s">
        <v>10</v>
      </c>
      <c r="F5" s="228" t="s">
        <v>11</v>
      </c>
      <c r="G5" s="229" t="s">
        <v>26</v>
      </c>
      <c r="H5" s="227" t="s">
        <v>12</v>
      </c>
      <c r="I5" s="223" t="s">
        <v>25</v>
      </c>
      <c r="J5" s="223" t="s">
        <v>6</v>
      </c>
      <c r="K5" s="223" t="s">
        <v>4</v>
      </c>
      <c r="L5" s="223" t="s">
        <v>13</v>
      </c>
      <c r="M5" s="226" t="s">
        <v>14</v>
      </c>
      <c r="N5" s="164" t="s">
        <v>125</v>
      </c>
      <c r="O5" s="164" t="s">
        <v>123</v>
      </c>
      <c r="P5" s="164" t="s">
        <v>122</v>
      </c>
      <c r="Q5" s="164" t="s">
        <v>116</v>
      </c>
      <c r="R5" s="164" t="s">
        <v>114</v>
      </c>
      <c r="S5" s="164" t="s">
        <v>115</v>
      </c>
      <c r="T5" s="164" t="s">
        <v>124</v>
      </c>
      <c r="U5" s="164" t="s">
        <v>129</v>
      </c>
      <c r="V5" s="164" t="s">
        <v>113</v>
      </c>
      <c r="W5" s="165" t="s">
        <v>117</v>
      </c>
      <c r="X5" s="58" t="s">
        <v>16</v>
      </c>
      <c r="Y5" s="3"/>
      <c r="Z5" s="3"/>
      <c r="AA5" s="3"/>
      <c r="AB5" s="3"/>
      <c r="AC5" s="3"/>
      <c r="AD5" s="3"/>
      <c r="AE5" s="3"/>
      <c r="AF5" s="3"/>
      <c r="AG5" s="3"/>
      <c r="AH5" s="3"/>
      <c r="AI5" s="3"/>
    </row>
    <row r="6" spans="1:35" ht="21" thickTop="1" x14ac:dyDescent="0.2">
      <c r="A6" s="62">
        <v>1</v>
      </c>
      <c r="B6" s="70" t="s">
        <v>2</v>
      </c>
      <c r="C6" s="88" t="s">
        <v>171</v>
      </c>
      <c r="D6" s="90" t="s">
        <v>172</v>
      </c>
      <c r="E6" s="150" t="s">
        <v>173</v>
      </c>
      <c r="F6" s="92" t="s">
        <v>174</v>
      </c>
      <c r="G6" s="94" t="s">
        <v>175</v>
      </c>
      <c r="H6" s="67" t="s">
        <v>176</v>
      </c>
      <c r="I6" s="156" t="s">
        <v>177</v>
      </c>
      <c r="J6" s="152" t="s">
        <v>178</v>
      </c>
      <c r="K6" s="155" t="s">
        <v>179</v>
      </c>
      <c r="L6" s="109" t="s">
        <v>180</v>
      </c>
      <c r="M6" s="153" t="s">
        <v>181</v>
      </c>
      <c r="N6" s="159"/>
      <c r="O6" s="159"/>
      <c r="P6" s="159"/>
      <c r="Q6" s="159"/>
      <c r="R6" s="159"/>
      <c r="S6" s="159"/>
      <c r="T6" s="159"/>
      <c r="U6" s="159"/>
      <c r="V6" s="159"/>
      <c r="W6" s="166">
        <f>A6</f>
        <v>1</v>
      </c>
      <c r="X6" s="2" t="s">
        <v>97</v>
      </c>
      <c r="Y6" s="3"/>
      <c r="Z6" s="3"/>
      <c r="AA6" s="3"/>
      <c r="AB6" s="3"/>
      <c r="AC6" s="3"/>
      <c r="AD6" s="3"/>
      <c r="AE6" s="3"/>
      <c r="AF6" s="3"/>
      <c r="AG6" s="3"/>
      <c r="AH6" s="3"/>
      <c r="AI6" s="3"/>
    </row>
    <row r="7" spans="1:35" ht="15.75" customHeight="1" x14ac:dyDescent="0.2">
      <c r="A7" s="64">
        <v>1.5</v>
      </c>
      <c r="B7" s="71"/>
      <c r="C7" s="89" t="s">
        <v>182</v>
      </c>
      <c r="D7" s="91" t="s">
        <v>183</v>
      </c>
      <c r="E7" s="151" t="s">
        <v>184</v>
      </c>
      <c r="F7" s="93" t="s">
        <v>185</v>
      </c>
      <c r="G7" s="95" t="s">
        <v>175</v>
      </c>
      <c r="H7" s="66" t="s">
        <v>186</v>
      </c>
      <c r="I7" s="157" t="s">
        <v>187</v>
      </c>
      <c r="J7" s="96" t="s">
        <v>178</v>
      </c>
      <c r="K7" s="146" t="s">
        <v>188</v>
      </c>
      <c r="L7" s="110" t="s">
        <v>189</v>
      </c>
      <c r="M7" s="154" t="s">
        <v>190</v>
      </c>
      <c r="N7" s="160"/>
      <c r="O7" s="160"/>
      <c r="P7" s="160"/>
      <c r="Q7" s="160"/>
      <c r="R7" s="160"/>
      <c r="S7" s="160"/>
      <c r="T7" s="160"/>
      <c r="U7" s="160"/>
      <c r="V7" s="160"/>
      <c r="W7" s="167">
        <f>A6</f>
        <v>1</v>
      </c>
      <c r="X7" s="2" t="s">
        <v>64</v>
      </c>
      <c r="Y7" s="3"/>
      <c r="Z7" s="3"/>
      <c r="AA7" s="3"/>
      <c r="AB7" s="3"/>
      <c r="AC7" s="3"/>
      <c r="AD7" s="3"/>
      <c r="AE7" s="3"/>
      <c r="AF7" s="3"/>
      <c r="AG7" s="3"/>
      <c r="AH7" s="3"/>
      <c r="AI7" s="3"/>
    </row>
    <row r="8" spans="1:35" ht="20.25" x14ac:dyDescent="0.2">
      <c r="A8" s="63">
        <v>2</v>
      </c>
      <c r="B8" s="70" t="s">
        <v>2</v>
      </c>
      <c r="C8" s="88" t="s">
        <v>191</v>
      </c>
      <c r="D8" s="90" t="s">
        <v>192</v>
      </c>
      <c r="E8" s="150" t="s">
        <v>193</v>
      </c>
      <c r="F8" s="92" t="s">
        <v>194</v>
      </c>
      <c r="G8" s="94" t="s">
        <v>135</v>
      </c>
      <c r="H8" s="67" t="s">
        <v>195</v>
      </c>
      <c r="I8" s="156" t="s">
        <v>196</v>
      </c>
      <c r="J8" s="152" t="s">
        <v>197</v>
      </c>
      <c r="K8" s="155" t="s">
        <v>204</v>
      </c>
      <c r="L8" s="109" t="s">
        <v>198</v>
      </c>
      <c r="M8" s="153" t="s">
        <v>199</v>
      </c>
      <c r="N8" s="234"/>
      <c r="O8" s="159"/>
      <c r="P8" s="159"/>
      <c r="Q8" s="159"/>
      <c r="R8" s="159"/>
      <c r="S8" s="159"/>
      <c r="T8" s="159"/>
      <c r="U8" s="159"/>
      <c r="V8" s="159"/>
      <c r="W8" s="168">
        <f>A8</f>
        <v>2</v>
      </c>
      <c r="X8" s="3"/>
      <c r="Y8" s="3"/>
      <c r="Z8" s="3"/>
      <c r="AA8" s="3"/>
      <c r="AB8" s="3"/>
      <c r="AC8" s="3"/>
      <c r="AD8" s="3"/>
      <c r="AE8" s="3"/>
      <c r="AF8" s="3"/>
      <c r="AG8" s="3"/>
      <c r="AH8" s="3"/>
      <c r="AI8" s="3"/>
    </row>
    <row r="9" spans="1:35" ht="15.75" x14ac:dyDescent="0.2">
      <c r="A9" s="65">
        <v>2.5</v>
      </c>
      <c r="B9" s="71"/>
      <c r="C9" s="89" t="s">
        <v>200</v>
      </c>
      <c r="D9" s="91" t="s">
        <v>192</v>
      </c>
      <c r="E9" s="151" t="s">
        <v>201</v>
      </c>
      <c r="F9" s="93" t="s">
        <v>140</v>
      </c>
      <c r="G9" s="95" t="s">
        <v>135</v>
      </c>
      <c r="H9" s="66" t="s">
        <v>202</v>
      </c>
      <c r="I9" s="157" t="s">
        <v>203</v>
      </c>
      <c r="J9" s="96" t="s">
        <v>197</v>
      </c>
      <c r="K9" s="146" t="s">
        <v>188</v>
      </c>
      <c r="L9" s="110" t="s">
        <v>205</v>
      </c>
      <c r="M9" s="154" t="s">
        <v>206</v>
      </c>
      <c r="N9" s="235"/>
      <c r="O9" s="160"/>
      <c r="P9" s="160"/>
      <c r="Q9" s="160"/>
      <c r="R9" s="160"/>
      <c r="S9" s="160"/>
      <c r="T9" s="160"/>
      <c r="U9" s="160"/>
      <c r="V9" s="160"/>
      <c r="W9" s="169">
        <f>A8</f>
        <v>2</v>
      </c>
      <c r="X9" s="3"/>
      <c r="Y9" s="3"/>
      <c r="Z9" s="3"/>
      <c r="AA9" s="3"/>
      <c r="AB9" s="3"/>
      <c r="AC9" s="3"/>
      <c r="AD9" s="3"/>
      <c r="AE9" s="3"/>
      <c r="AF9" s="3"/>
      <c r="AG9" s="3"/>
      <c r="AH9" s="3"/>
      <c r="AI9" s="3"/>
    </row>
    <row r="10" spans="1:35" ht="20.25" x14ac:dyDescent="0.2">
      <c r="A10" s="63">
        <v>3</v>
      </c>
      <c r="B10" s="70" t="s">
        <v>15</v>
      </c>
      <c r="C10" s="88"/>
      <c r="D10" s="90"/>
      <c r="E10" s="150"/>
      <c r="F10" s="92"/>
      <c r="G10" s="94"/>
      <c r="H10" s="67"/>
      <c r="I10" s="156"/>
      <c r="J10" s="152"/>
      <c r="K10" s="155"/>
      <c r="L10" s="109"/>
      <c r="M10" s="153"/>
      <c r="N10" s="234"/>
      <c r="O10" s="159"/>
      <c r="P10" s="159"/>
      <c r="Q10" s="159"/>
      <c r="R10" s="159"/>
      <c r="S10" s="159"/>
      <c r="T10" s="159"/>
      <c r="U10" s="159"/>
      <c r="V10" s="159"/>
      <c r="W10" s="168">
        <f>A10</f>
        <v>3</v>
      </c>
      <c r="X10" s="3"/>
      <c r="Y10" s="3"/>
      <c r="Z10" s="3"/>
      <c r="AA10" s="3"/>
      <c r="AB10" s="3"/>
      <c r="AC10" s="3"/>
      <c r="AD10" s="3"/>
      <c r="AE10" s="3"/>
      <c r="AF10" s="3"/>
      <c r="AG10" s="3"/>
      <c r="AH10" s="3"/>
      <c r="AI10" s="3"/>
    </row>
    <row r="11" spans="1:35" ht="15.75" x14ac:dyDescent="0.2">
      <c r="A11" s="65">
        <v>3.5</v>
      </c>
      <c r="B11" s="71"/>
      <c r="C11" s="89"/>
      <c r="D11" s="91"/>
      <c r="E11" s="151"/>
      <c r="F11" s="93"/>
      <c r="G11" s="95"/>
      <c r="H11" s="66"/>
      <c r="I11" s="157"/>
      <c r="J11" s="96"/>
      <c r="K11" s="146"/>
      <c r="L11" s="110"/>
      <c r="M11" s="154"/>
      <c r="N11" s="235"/>
      <c r="O11" s="160"/>
      <c r="P11" s="160"/>
      <c r="Q11" s="160"/>
      <c r="R11" s="160"/>
      <c r="S11" s="160"/>
      <c r="T11" s="160"/>
      <c r="U11" s="160"/>
      <c r="V11" s="160"/>
      <c r="W11" s="169">
        <f>A10</f>
        <v>3</v>
      </c>
      <c r="X11" s="3"/>
      <c r="Y11" s="3"/>
      <c r="Z11" s="3"/>
      <c r="AA11" s="3"/>
      <c r="AB11" s="3"/>
      <c r="AC11" s="3"/>
      <c r="AD11" s="3"/>
      <c r="AE11" s="3"/>
      <c r="AF11" s="3"/>
      <c r="AG11" s="3"/>
      <c r="AH11" s="3"/>
      <c r="AI11" s="3"/>
    </row>
    <row r="12" spans="1:35" ht="20.25" x14ac:dyDescent="0.2">
      <c r="A12" s="63">
        <v>4</v>
      </c>
      <c r="B12" s="70" t="s">
        <v>2</v>
      </c>
      <c r="C12" s="88" t="s">
        <v>210</v>
      </c>
      <c r="D12" s="90" t="s">
        <v>211</v>
      </c>
      <c r="E12" s="150" t="s">
        <v>212</v>
      </c>
      <c r="F12" s="92" t="s">
        <v>213</v>
      </c>
      <c r="G12" s="94" t="s">
        <v>135</v>
      </c>
      <c r="H12" s="67" t="s">
        <v>214</v>
      </c>
      <c r="I12" s="156" t="s">
        <v>215</v>
      </c>
      <c r="J12" s="152" t="s">
        <v>216</v>
      </c>
      <c r="K12" s="155" t="s">
        <v>221</v>
      </c>
      <c r="L12" s="109" t="s">
        <v>217</v>
      </c>
      <c r="M12" s="153" t="s">
        <v>218</v>
      </c>
      <c r="N12" s="234"/>
      <c r="O12" s="159"/>
      <c r="P12" s="159"/>
      <c r="Q12" s="159"/>
      <c r="R12" s="159"/>
      <c r="S12" s="159"/>
      <c r="T12" s="159"/>
      <c r="U12" s="159"/>
      <c r="V12" s="159"/>
      <c r="W12" s="168">
        <f>A12</f>
        <v>4</v>
      </c>
      <c r="X12" s="3"/>
      <c r="Y12" s="3"/>
      <c r="Z12" s="3"/>
      <c r="AA12" s="3"/>
      <c r="AB12" s="3"/>
      <c r="AC12" s="3"/>
      <c r="AD12" s="3"/>
      <c r="AE12" s="3"/>
      <c r="AF12" s="3"/>
      <c r="AG12" s="3"/>
      <c r="AH12" s="3"/>
      <c r="AI12" s="3"/>
    </row>
    <row r="13" spans="1:35" ht="15.75" x14ac:dyDescent="0.2">
      <c r="A13" s="65">
        <v>4.5</v>
      </c>
      <c r="B13" s="71"/>
      <c r="C13" s="89" t="s">
        <v>219</v>
      </c>
      <c r="D13" s="91" t="s">
        <v>211</v>
      </c>
      <c r="E13" s="151" t="s">
        <v>220</v>
      </c>
      <c r="F13" s="93" t="s">
        <v>213</v>
      </c>
      <c r="G13" s="95" t="s">
        <v>135</v>
      </c>
      <c r="H13" s="66" t="s">
        <v>214</v>
      </c>
      <c r="I13" s="157"/>
      <c r="J13" s="96"/>
      <c r="K13" s="146" t="s">
        <v>188</v>
      </c>
      <c r="L13" s="110" t="s">
        <v>222</v>
      </c>
      <c r="M13" s="154" t="s">
        <v>223</v>
      </c>
      <c r="N13" s="235"/>
      <c r="O13" s="160"/>
      <c r="P13" s="160"/>
      <c r="Q13" s="160"/>
      <c r="R13" s="160"/>
      <c r="S13" s="160"/>
      <c r="T13" s="160"/>
      <c r="U13" s="160"/>
      <c r="V13" s="160"/>
      <c r="W13" s="169">
        <f>A12</f>
        <v>4</v>
      </c>
      <c r="X13" s="3"/>
      <c r="Y13" s="3"/>
      <c r="Z13" s="3"/>
      <c r="AA13" s="3"/>
      <c r="AB13" s="3"/>
      <c r="AC13" s="3"/>
      <c r="AD13" s="3"/>
      <c r="AE13" s="3"/>
      <c r="AF13" s="3"/>
      <c r="AG13" s="3"/>
      <c r="AH13" s="3"/>
      <c r="AI13" s="3"/>
    </row>
    <row r="14" spans="1:35" ht="20.25" x14ac:dyDescent="0.2">
      <c r="A14" s="63">
        <v>5</v>
      </c>
      <c r="B14" s="70" t="s">
        <v>111</v>
      </c>
      <c r="C14" s="88" t="s">
        <v>224</v>
      </c>
      <c r="D14" s="90" t="s">
        <v>225</v>
      </c>
      <c r="E14" s="150" t="s">
        <v>226</v>
      </c>
      <c r="F14" s="92" t="s">
        <v>227</v>
      </c>
      <c r="G14" s="94" t="s">
        <v>175</v>
      </c>
      <c r="H14" s="67" t="s">
        <v>228</v>
      </c>
      <c r="I14" s="156" t="s">
        <v>229</v>
      </c>
      <c r="J14" s="152" t="s">
        <v>230</v>
      </c>
      <c r="K14" s="155" t="s">
        <v>235</v>
      </c>
      <c r="L14" s="109" t="s">
        <v>231</v>
      </c>
      <c r="M14" s="153" t="s">
        <v>232</v>
      </c>
      <c r="N14" s="234"/>
      <c r="O14" s="159"/>
      <c r="P14" s="159"/>
      <c r="Q14" s="159"/>
      <c r="R14" s="159"/>
      <c r="S14" s="159"/>
      <c r="T14" s="159"/>
      <c r="U14" s="159"/>
      <c r="V14" s="159"/>
      <c r="W14" s="168">
        <f>A14</f>
        <v>5</v>
      </c>
      <c r="X14" s="3"/>
      <c r="Y14" s="3"/>
      <c r="Z14" s="3"/>
      <c r="AA14" s="3"/>
      <c r="AB14" s="3"/>
      <c r="AC14" s="3"/>
      <c r="AD14" s="3"/>
      <c r="AE14" s="3"/>
      <c r="AF14" s="3"/>
      <c r="AG14" s="3"/>
      <c r="AH14" s="3"/>
      <c r="AI14" s="3"/>
    </row>
    <row r="15" spans="1:35" ht="15.75" x14ac:dyDescent="0.2">
      <c r="A15" s="65">
        <v>5.5</v>
      </c>
      <c r="B15" s="71"/>
      <c r="C15" s="89" t="s">
        <v>233</v>
      </c>
      <c r="D15" s="91" t="s">
        <v>225</v>
      </c>
      <c r="E15" s="151" t="s">
        <v>226</v>
      </c>
      <c r="F15" s="93" t="s">
        <v>227</v>
      </c>
      <c r="G15" s="95" t="s">
        <v>175</v>
      </c>
      <c r="H15" s="66" t="s">
        <v>228</v>
      </c>
      <c r="I15" s="157" t="s">
        <v>234</v>
      </c>
      <c r="J15" s="96" t="s">
        <v>230</v>
      </c>
      <c r="K15" s="146" t="s">
        <v>188</v>
      </c>
      <c r="L15" s="110" t="s">
        <v>236</v>
      </c>
      <c r="M15" s="154" t="s">
        <v>237</v>
      </c>
      <c r="N15" s="235"/>
      <c r="O15" s="160"/>
      <c r="P15" s="160"/>
      <c r="Q15" s="160"/>
      <c r="R15" s="160"/>
      <c r="S15" s="160"/>
      <c r="T15" s="160"/>
      <c r="U15" s="160"/>
      <c r="V15" s="160"/>
      <c r="W15" s="169">
        <f>A14</f>
        <v>5</v>
      </c>
      <c r="X15" s="3"/>
      <c r="Y15" s="3"/>
      <c r="Z15" s="3"/>
      <c r="AA15" s="3"/>
      <c r="AB15" s="3"/>
      <c r="AC15" s="3"/>
      <c r="AD15" s="3"/>
      <c r="AE15" s="3"/>
      <c r="AF15" s="3"/>
      <c r="AG15" s="3"/>
      <c r="AH15" s="3"/>
      <c r="AI15" s="3"/>
    </row>
    <row r="16" spans="1:35" ht="20.25" x14ac:dyDescent="0.2">
      <c r="A16" s="63">
        <v>6</v>
      </c>
      <c r="B16" s="70" t="s">
        <v>111</v>
      </c>
      <c r="C16" s="88" t="s">
        <v>238</v>
      </c>
      <c r="D16" s="90" t="s">
        <v>239</v>
      </c>
      <c r="E16" s="150" t="s">
        <v>240</v>
      </c>
      <c r="F16" s="92" t="s">
        <v>241</v>
      </c>
      <c r="G16" s="94" t="s">
        <v>135</v>
      </c>
      <c r="H16" s="67" t="s">
        <v>242</v>
      </c>
      <c r="I16" s="156" t="s">
        <v>243</v>
      </c>
      <c r="J16" s="152" t="s">
        <v>197</v>
      </c>
      <c r="K16" s="155" t="s">
        <v>252</v>
      </c>
      <c r="L16" s="109" t="s">
        <v>244</v>
      </c>
      <c r="M16" s="153" t="s">
        <v>245</v>
      </c>
      <c r="N16" s="234"/>
      <c r="O16" s="159"/>
      <c r="P16" s="159"/>
      <c r="Q16" s="159"/>
      <c r="R16" s="159"/>
      <c r="S16" s="159"/>
      <c r="T16" s="159"/>
      <c r="U16" s="159"/>
      <c r="V16" s="159"/>
      <c r="W16" s="168">
        <f>A16</f>
        <v>6</v>
      </c>
      <c r="X16" s="3"/>
      <c r="Y16" s="3"/>
      <c r="Z16" s="3"/>
      <c r="AA16" s="3"/>
      <c r="AB16" s="3"/>
      <c r="AC16" s="3"/>
      <c r="AD16" s="3"/>
      <c r="AE16" s="3"/>
      <c r="AF16" s="3"/>
      <c r="AG16" s="3"/>
      <c r="AH16" s="3"/>
      <c r="AI16" s="3"/>
    </row>
    <row r="17" spans="1:35" ht="15.75" x14ac:dyDescent="0.2">
      <c r="A17" s="65">
        <v>6.5</v>
      </c>
      <c r="B17" s="71"/>
      <c r="C17" s="89" t="s">
        <v>246</v>
      </c>
      <c r="D17" s="91" t="s">
        <v>247</v>
      </c>
      <c r="E17" s="151" t="s">
        <v>248</v>
      </c>
      <c r="F17" s="93" t="s">
        <v>249</v>
      </c>
      <c r="G17" s="95" t="s">
        <v>135</v>
      </c>
      <c r="H17" s="66" t="s">
        <v>250</v>
      </c>
      <c r="I17" s="157" t="s">
        <v>251</v>
      </c>
      <c r="J17" s="96" t="s">
        <v>197</v>
      </c>
      <c r="K17" s="146" t="s">
        <v>188</v>
      </c>
      <c r="L17" s="110" t="s">
        <v>253</v>
      </c>
      <c r="M17" s="154" t="s">
        <v>254</v>
      </c>
      <c r="N17" s="235"/>
      <c r="O17" s="160"/>
      <c r="P17" s="160"/>
      <c r="Q17" s="160"/>
      <c r="R17" s="160"/>
      <c r="S17" s="160"/>
      <c r="T17" s="160"/>
      <c r="U17" s="160"/>
      <c r="V17" s="160"/>
      <c r="W17" s="169">
        <f>A16</f>
        <v>6</v>
      </c>
      <c r="X17" s="3"/>
      <c r="Y17" s="3"/>
      <c r="Z17" s="3"/>
      <c r="AA17" s="3"/>
      <c r="AB17" s="3"/>
      <c r="AC17" s="3"/>
      <c r="AD17" s="3"/>
      <c r="AE17" s="3"/>
      <c r="AF17" s="3"/>
      <c r="AG17" s="3"/>
      <c r="AH17" s="3"/>
      <c r="AI17" s="3"/>
    </row>
    <row r="18" spans="1:35" ht="20.25" x14ac:dyDescent="0.2">
      <c r="A18" s="63">
        <v>7</v>
      </c>
      <c r="B18" s="70" t="s">
        <v>111</v>
      </c>
      <c r="C18" s="88" t="s">
        <v>255</v>
      </c>
      <c r="D18" s="90" t="s">
        <v>256</v>
      </c>
      <c r="E18" s="150" t="s">
        <v>257</v>
      </c>
      <c r="F18" s="92" t="s">
        <v>258</v>
      </c>
      <c r="G18" s="94" t="s">
        <v>135</v>
      </c>
      <c r="H18" s="67" t="s">
        <v>259</v>
      </c>
      <c r="I18" s="156" t="s">
        <v>260</v>
      </c>
      <c r="J18" s="152" t="s">
        <v>197</v>
      </c>
      <c r="K18" s="155" t="s">
        <v>261</v>
      </c>
      <c r="L18" s="109" t="s">
        <v>262</v>
      </c>
      <c r="M18" s="153" t="s">
        <v>263</v>
      </c>
      <c r="N18" s="234"/>
      <c r="O18" s="159"/>
      <c r="P18" s="159"/>
      <c r="Q18" s="159"/>
      <c r="R18" s="159"/>
      <c r="S18" s="159"/>
      <c r="T18" s="159"/>
      <c r="U18" s="159"/>
      <c r="V18" s="159"/>
      <c r="W18" s="168">
        <f>A18</f>
        <v>7</v>
      </c>
      <c r="X18" s="3"/>
      <c r="Y18" s="3"/>
      <c r="Z18" s="3"/>
      <c r="AA18" s="3"/>
      <c r="AB18" s="3"/>
      <c r="AC18" s="3"/>
      <c r="AD18" s="3"/>
      <c r="AE18" s="3"/>
      <c r="AF18" s="3"/>
      <c r="AG18" s="3"/>
      <c r="AH18" s="3"/>
      <c r="AI18" s="3"/>
    </row>
    <row r="19" spans="1:35" ht="15.75" x14ac:dyDescent="0.2">
      <c r="A19" s="65">
        <v>7.5</v>
      </c>
      <c r="B19" s="71"/>
      <c r="C19" s="89" t="s">
        <v>264</v>
      </c>
      <c r="D19" s="91" t="s">
        <v>265</v>
      </c>
      <c r="E19" s="151" t="s">
        <v>266</v>
      </c>
      <c r="F19" s="93" t="s">
        <v>267</v>
      </c>
      <c r="G19" s="95" t="s">
        <v>135</v>
      </c>
      <c r="H19" s="66" t="s">
        <v>268</v>
      </c>
      <c r="I19" s="157" t="s">
        <v>269</v>
      </c>
      <c r="J19" s="96" t="s">
        <v>197</v>
      </c>
      <c r="K19" s="146" t="s">
        <v>188</v>
      </c>
      <c r="L19" s="110" t="s">
        <v>270</v>
      </c>
      <c r="M19" s="154" t="s">
        <v>271</v>
      </c>
      <c r="N19" s="235"/>
      <c r="O19" s="160"/>
      <c r="P19" s="160"/>
      <c r="Q19" s="160"/>
      <c r="R19" s="160"/>
      <c r="S19" s="160"/>
      <c r="T19" s="160"/>
      <c r="U19" s="160"/>
      <c r="V19" s="160"/>
      <c r="W19" s="169">
        <f>A18</f>
        <v>7</v>
      </c>
      <c r="X19" s="3"/>
      <c r="Y19" s="3"/>
      <c r="Z19" s="3"/>
      <c r="AA19" s="3"/>
      <c r="AB19" s="3"/>
      <c r="AC19" s="3"/>
      <c r="AD19" s="3"/>
      <c r="AE19" s="3"/>
      <c r="AF19" s="3"/>
      <c r="AG19" s="3"/>
      <c r="AH19" s="3"/>
      <c r="AI19" s="3"/>
    </row>
    <row r="20" spans="1:35" ht="20.25" x14ac:dyDescent="0.2">
      <c r="A20" s="63">
        <v>8</v>
      </c>
      <c r="B20" s="70" t="s">
        <v>111</v>
      </c>
      <c r="C20" s="88" t="s">
        <v>272</v>
      </c>
      <c r="D20" s="90" t="s">
        <v>273</v>
      </c>
      <c r="E20" s="150" t="s">
        <v>274</v>
      </c>
      <c r="F20" s="92" t="s">
        <v>275</v>
      </c>
      <c r="G20" s="94" t="s">
        <v>276</v>
      </c>
      <c r="H20" s="67" t="s">
        <v>277</v>
      </c>
      <c r="I20" s="156" t="s">
        <v>278</v>
      </c>
      <c r="J20" s="152" t="s">
        <v>279</v>
      </c>
      <c r="K20" s="155" t="s">
        <v>280</v>
      </c>
      <c r="L20" s="109" t="s">
        <v>281</v>
      </c>
      <c r="M20" s="153" t="s">
        <v>282</v>
      </c>
      <c r="N20" s="234"/>
      <c r="O20" s="159"/>
      <c r="P20" s="159"/>
      <c r="Q20" s="159"/>
      <c r="R20" s="159"/>
      <c r="S20" s="159"/>
      <c r="T20" s="159"/>
      <c r="U20" s="159"/>
      <c r="V20" s="159"/>
      <c r="W20" s="168">
        <f>A20</f>
        <v>8</v>
      </c>
      <c r="X20" s="3"/>
      <c r="Y20" s="3"/>
      <c r="Z20" s="3"/>
      <c r="AA20" s="3"/>
      <c r="AB20" s="3"/>
      <c r="AC20" s="3"/>
      <c r="AD20" s="3"/>
      <c r="AE20" s="3"/>
      <c r="AF20" s="3"/>
      <c r="AG20" s="3"/>
      <c r="AH20" s="3"/>
      <c r="AI20" s="3"/>
    </row>
    <row r="21" spans="1:35" ht="15.75" x14ac:dyDescent="0.2">
      <c r="A21" s="65">
        <v>8.5</v>
      </c>
      <c r="B21" s="71"/>
      <c r="C21" s="89" t="s">
        <v>283</v>
      </c>
      <c r="D21" s="91" t="s">
        <v>284</v>
      </c>
      <c r="E21" s="151" t="s">
        <v>285</v>
      </c>
      <c r="F21" s="93" t="s">
        <v>286</v>
      </c>
      <c r="G21" s="95" t="s">
        <v>276</v>
      </c>
      <c r="H21" s="66" t="s">
        <v>287</v>
      </c>
      <c r="I21" s="157" t="s">
        <v>288</v>
      </c>
      <c r="J21" s="96" t="s">
        <v>279</v>
      </c>
      <c r="K21" s="146" t="s">
        <v>188</v>
      </c>
      <c r="L21" s="110" t="s">
        <v>289</v>
      </c>
      <c r="M21" s="154" t="s">
        <v>290</v>
      </c>
      <c r="N21" s="235"/>
      <c r="O21" s="160"/>
      <c r="P21" s="160"/>
      <c r="Q21" s="160"/>
      <c r="R21" s="160"/>
      <c r="S21" s="160"/>
      <c r="T21" s="160"/>
      <c r="U21" s="160"/>
      <c r="V21" s="160"/>
      <c r="W21" s="169">
        <f>A20</f>
        <v>8</v>
      </c>
      <c r="X21" s="3"/>
      <c r="Y21" s="3"/>
      <c r="Z21" s="3"/>
      <c r="AA21" s="3"/>
      <c r="AB21" s="3"/>
      <c r="AC21" s="3"/>
      <c r="AD21" s="3"/>
      <c r="AE21" s="3"/>
      <c r="AF21" s="3"/>
      <c r="AG21" s="3"/>
      <c r="AH21" s="3"/>
      <c r="AI21" s="3"/>
    </row>
    <row r="22" spans="1:35" ht="20.25" x14ac:dyDescent="0.2">
      <c r="A22" s="63">
        <v>9</v>
      </c>
      <c r="B22" s="70" t="s">
        <v>111</v>
      </c>
      <c r="C22" s="88" t="s">
        <v>291</v>
      </c>
      <c r="D22" s="90" t="s">
        <v>292</v>
      </c>
      <c r="E22" s="150" t="s">
        <v>293</v>
      </c>
      <c r="F22" s="92" t="s">
        <v>294</v>
      </c>
      <c r="G22" s="94" t="s">
        <v>135</v>
      </c>
      <c r="H22" s="67" t="s">
        <v>295</v>
      </c>
      <c r="I22" s="156" t="s">
        <v>296</v>
      </c>
      <c r="J22" s="152" t="s">
        <v>197</v>
      </c>
      <c r="K22" s="155" t="s">
        <v>297</v>
      </c>
      <c r="L22" s="109" t="s">
        <v>298</v>
      </c>
      <c r="M22" s="153" t="s">
        <v>299</v>
      </c>
      <c r="N22" s="234"/>
      <c r="O22" s="159"/>
      <c r="P22" s="159"/>
      <c r="Q22" s="159"/>
      <c r="R22" s="159"/>
      <c r="S22" s="159"/>
      <c r="T22" s="159"/>
      <c r="U22" s="159"/>
      <c r="V22" s="159"/>
      <c r="W22" s="168">
        <f>A22</f>
        <v>9</v>
      </c>
      <c r="X22" s="3"/>
      <c r="Y22" s="3"/>
      <c r="Z22" s="3"/>
      <c r="AA22" s="3"/>
      <c r="AB22" s="3"/>
      <c r="AC22" s="3"/>
      <c r="AD22" s="3"/>
      <c r="AE22" s="3"/>
      <c r="AF22" s="3"/>
      <c r="AG22" s="3"/>
      <c r="AH22" s="3"/>
      <c r="AI22" s="3"/>
    </row>
    <row r="23" spans="1:35" ht="15.75" x14ac:dyDescent="0.2">
      <c r="A23" s="65">
        <v>9.5</v>
      </c>
      <c r="B23" s="71"/>
      <c r="C23" s="89" t="s">
        <v>300</v>
      </c>
      <c r="D23" s="91" t="s">
        <v>301</v>
      </c>
      <c r="E23" s="151" t="s">
        <v>302</v>
      </c>
      <c r="F23" s="93" t="s">
        <v>208</v>
      </c>
      <c r="G23" s="95" t="s">
        <v>135</v>
      </c>
      <c r="H23" s="66" t="s">
        <v>209</v>
      </c>
      <c r="I23" s="157" t="s">
        <v>303</v>
      </c>
      <c r="J23" s="96" t="s">
        <v>197</v>
      </c>
      <c r="K23" s="146" t="s">
        <v>188</v>
      </c>
      <c r="L23" s="110" t="s">
        <v>304</v>
      </c>
      <c r="M23" s="154" t="s">
        <v>305</v>
      </c>
      <c r="N23" s="235"/>
      <c r="O23" s="160"/>
      <c r="P23" s="160"/>
      <c r="Q23" s="160"/>
      <c r="R23" s="160"/>
      <c r="S23" s="160"/>
      <c r="T23" s="160"/>
      <c r="U23" s="160"/>
      <c r="V23" s="160"/>
      <c r="W23" s="169">
        <f>A22</f>
        <v>9</v>
      </c>
      <c r="X23" s="3"/>
      <c r="Y23" s="3"/>
      <c r="Z23" s="3"/>
      <c r="AA23" s="3"/>
      <c r="AB23" s="3"/>
      <c r="AC23" s="3"/>
      <c r="AD23" s="3"/>
      <c r="AE23" s="3"/>
      <c r="AF23" s="3"/>
      <c r="AG23" s="3"/>
      <c r="AH23" s="3"/>
      <c r="AI23" s="3"/>
    </row>
    <row r="24" spans="1:35" ht="20.25" x14ac:dyDescent="0.2">
      <c r="A24" s="63">
        <v>10</v>
      </c>
      <c r="B24" s="70" t="s">
        <v>16</v>
      </c>
      <c r="C24" s="88" t="s">
        <v>136</v>
      </c>
      <c r="D24" s="90" t="s">
        <v>306</v>
      </c>
      <c r="E24" s="150" t="s">
        <v>307</v>
      </c>
      <c r="F24" s="92" t="s">
        <v>308</v>
      </c>
      <c r="G24" s="94" t="s">
        <v>135</v>
      </c>
      <c r="H24" s="67" t="s">
        <v>309</v>
      </c>
      <c r="I24" s="156" t="s">
        <v>310</v>
      </c>
      <c r="J24" s="152" t="s">
        <v>197</v>
      </c>
      <c r="K24" s="155" t="s">
        <v>311</v>
      </c>
      <c r="L24" s="109" t="s">
        <v>312</v>
      </c>
      <c r="M24" s="153" t="s">
        <v>313</v>
      </c>
      <c r="N24" s="234"/>
      <c r="O24" s="159"/>
      <c r="P24" s="159"/>
      <c r="Q24" s="159"/>
      <c r="R24" s="159"/>
      <c r="S24" s="159"/>
      <c r="T24" s="159"/>
      <c r="U24" s="159"/>
      <c r="V24" s="159"/>
      <c r="W24" s="168">
        <f>A24</f>
        <v>10</v>
      </c>
      <c r="X24" s="3"/>
      <c r="Y24" s="3"/>
      <c r="Z24" s="3"/>
      <c r="AA24" s="3"/>
      <c r="AB24" s="3"/>
      <c r="AC24" s="3"/>
      <c r="AD24" s="3"/>
      <c r="AE24" s="3"/>
      <c r="AF24" s="3"/>
      <c r="AG24" s="3"/>
      <c r="AH24" s="3"/>
      <c r="AI24" s="3"/>
    </row>
    <row r="25" spans="1:35" ht="15.75" x14ac:dyDescent="0.2">
      <c r="A25" s="65">
        <v>10.5</v>
      </c>
      <c r="B25" s="71"/>
      <c r="C25" s="89" t="s">
        <v>314</v>
      </c>
      <c r="D25" s="91" t="s">
        <v>315</v>
      </c>
      <c r="E25" s="151" t="s">
        <v>307</v>
      </c>
      <c r="F25" s="93" t="s">
        <v>308</v>
      </c>
      <c r="G25" s="95" t="s">
        <v>135</v>
      </c>
      <c r="H25" s="66" t="s">
        <v>309</v>
      </c>
      <c r="I25" s="157" t="s">
        <v>316</v>
      </c>
      <c r="J25" s="96" t="s">
        <v>197</v>
      </c>
      <c r="K25" s="146" t="s">
        <v>188</v>
      </c>
      <c r="L25" s="110" t="s">
        <v>317</v>
      </c>
      <c r="M25" s="154" t="s">
        <v>318</v>
      </c>
      <c r="N25" s="235"/>
      <c r="O25" s="160"/>
      <c r="P25" s="160"/>
      <c r="Q25" s="160"/>
      <c r="R25" s="160"/>
      <c r="S25" s="160"/>
      <c r="T25" s="160"/>
      <c r="U25" s="160"/>
      <c r="V25" s="160"/>
      <c r="W25" s="169">
        <f>A24</f>
        <v>10</v>
      </c>
      <c r="X25" s="3"/>
      <c r="Y25" s="3"/>
      <c r="Z25" s="3"/>
      <c r="AA25" s="3"/>
      <c r="AB25" s="3"/>
      <c r="AC25" s="3"/>
      <c r="AD25" s="3"/>
      <c r="AE25" s="3"/>
      <c r="AF25" s="3"/>
      <c r="AG25" s="3"/>
      <c r="AH25" s="3"/>
      <c r="AI25" s="3"/>
    </row>
    <row r="26" spans="1:35" ht="20.25" x14ac:dyDescent="0.2">
      <c r="A26" s="63">
        <v>11</v>
      </c>
      <c r="B26" s="70" t="s">
        <v>64</v>
      </c>
      <c r="C26" s="88"/>
      <c r="D26" s="90"/>
      <c r="E26" s="150"/>
      <c r="F26" s="92"/>
      <c r="G26" s="94"/>
      <c r="H26" s="67"/>
      <c r="I26" s="156"/>
      <c r="J26" s="152"/>
      <c r="K26" s="155"/>
      <c r="L26" s="109"/>
      <c r="M26" s="153"/>
      <c r="N26" s="234"/>
      <c r="O26" s="159"/>
      <c r="P26" s="159"/>
      <c r="Q26" s="159"/>
      <c r="R26" s="159"/>
      <c r="S26" s="159"/>
      <c r="T26" s="159"/>
      <c r="U26" s="159"/>
      <c r="V26" s="159"/>
      <c r="W26" s="168">
        <f>A26</f>
        <v>11</v>
      </c>
      <c r="X26" s="2"/>
      <c r="Y26" s="3"/>
      <c r="Z26" s="3"/>
      <c r="AA26" s="3"/>
      <c r="AB26" s="3"/>
      <c r="AC26" s="3"/>
      <c r="AD26" s="3"/>
      <c r="AE26" s="3"/>
      <c r="AF26" s="3"/>
      <c r="AG26" s="3"/>
      <c r="AH26" s="3"/>
      <c r="AI26" s="3"/>
    </row>
    <row r="27" spans="1:35" ht="15.75" x14ac:dyDescent="0.2">
      <c r="A27" s="65">
        <v>11.5</v>
      </c>
      <c r="B27" s="71"/>
      <c r="C27" s="89"/>
      <c r="D27" s="91"/>
      <c r="E27" s="151"/>
      <c r="F27" s="93"/>
      <c r="G27" s="95"/>
      <c r="H27" s="66"/>
      <c r="I27" s="157"/>
      <c r="J27" s="96"/>
      <c r="K27" s="146"/>
      <c r="L27" s="110"/>
      <c r="M27" s="154"/>
      <c r="N27" s="235"/>
      <c r="O27" s="160"/>
      <c r="P27" s="160"/>
      <c r="Q27" s="160"/>
      <c r="R27" s="160"/>
      <c r="S27" s="160"/>
      <c r="T27" s="160"/>
      <c r="U27" s="160"/>
      <c r="V27" s="160"/>
      <c r="W27" s="169">
        <f>A26</f>
        <v>11</v>
      </c>
      <c r="X27" s="3"/>
      <c r="Y27" s="3"/>
      <c r="Z27" s="3"/>
      <c r="AA27" s="3"/>
      <c r="AB27" s="3"/>
      <c r="AC27" s="3"/>
      <c r="AD27" s="3"/>
      <c r="AE27" s="3"/>
      <c r="AF27" s="3"/>
      <c r="AG27" s="3"/>
      <c r="AH27" s="3"/>
      <c r="AI27" s="3"/>
    </row>
    <row r="28" spans="1:35" ht="20.25" x14ac:dyDescent="0.2">
      <c r="A28" s="63">
        <v>12</v>
      </c>
      <c r="B28" s="70" t="s">
        <v>16</v>
      </c>
      <c r="C28" s="88" t="s">
        <v>319</v>
      </c>
      <c r="D28" s="90" t="s">
        <v>320</v>
      </c>
      <c r="E28" s="150" t="s">
        <v>321</v>
      </c>
      <c r="F28" s="92" t="s">
        <v>322</v>
      </c>
      <c r="G28" s="94" t="s">
        <v>135</v>
      </c>
      <c r="H28" s="67" t="s">
        <v>323</v>
      </c>
      <c r="I28" s="156" t="s">
        <v>324</v>
      </c>
      <c r="J28" s="152" t="s">
        <v>197</v>
      </c>
      <c r="K28" s="155" t="s">
        <v>325</v>
      </c>
      <c r="L28" s="109" t="s">
        <v>326</v>
      </c>
      <c r="M28" s="153" t="s">
        <v>327</v>
      </c>
      <c r="N28" s="234"/>
      <c r="O28" s="159"/>
      <c r="P28" s="159"/>
      <c r="Q28" s="159"/>
      <c r="R28" s="159"/>
      <c r="S28" s="159"/>
      <c r="T28" s="159"/>
      <c r="U28" s="159"/>
      <c r="V28" s="159"/>
      <c r="W28" s="168">
        <f>A28</f>
        <v>12</v>
      </c>
      <c r="X28" s="3"/>
      <c r="Y28" s="3"/>
      <c r="Z28" s="3"/>
      <c r="AA28" s="3"/>
      <c r="AB28" s="3"/>
      <c r="AC28" s="3"/>
      <c r="AD28" s="3"/>
      <c r="AE28" s="3"/>
      <c r="AF28" s="3"/>
      <c r="AG28" s="3"/>
      <c r="AH28" s="3"/>
      <c r="AI28" s="3"/>
    </row>
    <row r="29" spans="1:35" ht="15.75" x14ac:dyDescent="0.2">
      <c r="A29" s="65">
        <v>12.5</v>
      </c>
      <c r="B29" s="71"/>
      <c r="C29" s="89" t="s">
        <v>328</v>
      </c>
      <c r="D29" s="91" t="s">
        <v>329</v>
      </c>
      <c r="E29" s="151" t="s">
        <v>330</v>
      </c>
      <c r="F29" s="93" t="s">
        <v>331</v>
      </c>
      <c r="G29" s="95" t="s">
        <v>135</v>
      </c>
      <c r="H29" s="66" t="s">
        <v>332</v>
      </c>
      <c r="I29" s="157"/>
      <c r="J29" s="96"/>
      <c r="K29" s="146" t="s">
        <v>188</v>
      </c>
      <c r="L29" s="110" t="s">
        <v>333</v>
      </c>
      <c r="M29" s="154" t="s">
        <v>334</v>
      </c>
      <c r="N29" s="235"/>
      <c r="O29" s="160"/>
      <c r="P29" s="160"/>
      <c r="Q29" s="160"/>
      <c r="R29" s="160"/>
      <c r="S29" s="160"/>
      <c r="T29" s="160"/>
      <c r="U29" s="160"/>
      <c r="V29" s="160"/>
      <c r="W29" s="169">
        <f>A28</f>
        <v>12</v>
      </c>
      <c r="X29" s="3"/>
      <c r="Y29" s="3"/>
      <c r="Z29" s="3"/>
      <c r="AA29" s="3"/>
      <c r="AB29" s="3"/>
      <c r="AC29" s="3"/>
      <c r="AD29" s="3"/>
      <c r="AE29" s="3"/>
      <c r="AF29" s="3"/>
      <c r="AG29" s="3"/>
      <c r="AH29" s="3"/>
      <c r="AI29" s="3"/>
    </row>
    <row r="30" spans="1:35" ht="20.25" x14ac:dyDescent="0.2">
      <c r="A30" s="63">
        <v>13</v>
      </c>
      <c r="B30" s="70" t="s">
        <v>16</v>
      </c>
      <c r="C30" s="88" t="s">
        <v>335</v>
      </c>
      <c r="D30" s="90" t="s">
        <v>336</v>
      </c>
      <c r="E30" s="150" t="s">
        <v>337</v>
      </c>
      <c r="F30" s="92" t="s">
        <v>134</v>
      </c>
      <c r="G30" s="94" t="s">
        <v>135</v>
      </c>
      <c r="H30" s="67" t="s">
        <v>338</v>
      </c>
      <c r="I30" s="156" t="s">
        <v>339</v>
      </c>
      <c r="J30" s="152" t="s">
        <v>216</v>
      </c>
      <c r="K30" s="155" t="s">
        <v>340</v>
      </c>
      <c r="L30" s="109" t="s">
        <v>341</v>
      </c>
      <c r="M30" s="153" t="s">
        <v>342</v>
      </c>
      <c r="N30" s="234"/>
      <c r="O30" s="159"/>
      <c r="P30" s="159"/>
      <c r="Q30" s="159"/>
      <c r="R30" s="159"/>
      <c r="S30" s="159"/>
      <c r="T30" s="159"/>
      <c r="U30" s="159"/>
      <c r="V30" s="159"/>
      <c r="W30" s="168">
        <f>A30</f>
        <v>13</v>
      </c>
      <c r="X30" s="3"/>
      <c r="Y30" s="3"/>
      <c r="Z30" s="3"/>
      <c r="AA30" s="3"/>
      <c r="AB30" s="3"/>
      <c r="AC30" s="3"/>
      <c r="AD30" s="3"/>
      <c r="AE30" s="3"/>
      <c r="AF30" s="3"/>
      <c r="AG30" s="3"/>
      <c r="AH30" s="3"/>
      <c r="AI30" s="3"/>
    </row>
    <row r="31" spans="1:35" ht="15.75" x14ac:dyDescent="0.2">
      <c r="A31" s="65">
        <v>13.5</v>
      </c>
      <c r="B31" s="71"/>
      <c r="C31" s="89" t="s">
        <v>343</v>
      </c>
      <c r="D31" s="91" t="s">
        <v>344</v>
      </c>
      <c r="E31" s="151" t="s">
        <v>337</v>
      </c>
      <c r="F31" s="93" t="s">
        <v>134</v>
      </c>
      <c r="G31" s="95" t="s">
        <v>135</v>
      </c>
      <c r="H31" s="66" t="s">
        <v>338</v>
      </c>
      <c r="I31" s="157" t="s">
        <v>345</v>
      </c>
      <c r="J31" s="96" t="s">
        <v>216</v>
      </c>
      <c r="K31" s="146" t="s">
        <v>188</v>
      </c>
      <c r="L31" s="110" t="s">
        <v>346</v>
      </c>
      <c r="M31" s="154" t="s">
        <v>347</v>
      </c>
      <c r="N31" s="235"/>
      <c r="O31" s="160"/>
      <c r="P31" s="160"/>
      <c r="Q31" s="160"/>
      <c r="R31" s="160"/>
      <c r="S31" s="160"/>
      <c r="T31" s="160"/>
      <c r="U31" s="160"/>
      <c r="V31" s="160"/>
      <c r="W31" s="169">
        <f>A30</f>
        <v>13</v>
      </c>
      <c r="X31" s="3"/>
      <c r="Y31" s="3"/>
      <c r="Z31" s="3"/>
      <c r="AA31" s="3"/>
      <c r="AB31" s="3"/>
      <c r="AC31" s="3"/>
      <c r="AD31" s="3"/>
      <c r="AE31" s="3"/>
      <c r="AF31" s="3"/>
      <c r="AG31" s="3"/>
      <c r="AH31" s="3"/>
      <c r="AI31" s="3"/>
    </row>
    <row r="32" spans="1:35" ht="20.25" x14ac:dyDescent="0.2">
      <c r="A32" s="63">
        <v>14</v>
      </c>
      <c r="B32" s="70" t="s">
        <v>16</v>
      </c>
      <c r="C32" s="88" t="s">
        <v>348</v>
      </c>
      <c r="D32" s="90" t="s">
        <v>349</v>
      </c>
      <c r="E32" s="150" t="s">
        <v>350</v>
      </c>
      <c r="F32" s="92" t="s">
        <v>351</v>
      </c>
      <c r="G32" s="94" t="s">
        <v>135</v>
      </c>
      <c r="H32" s="67" t="s">
        <v>352</v>
      </c>
      <c r="I32" s="156" t="s">
        <v>353</v>
      </c>
      <c r="J32" s="152" t="s">
        <v>197</v>
      </c>
      <c r="K32" s="155" t="s">
        <v>362</v>
      </c>
      <c r="L32" s="109" t="s">
        <v>354</v>
      </c>
      <c r="M32" s="153" t="s">
        <v>355</v>
      </c>
      <c r="N32" s="234"/>
      <c r="O32" s="159"/>
      <c r="P32" s="159"/>
      <c r="Q32" s="159"/>
      <c r="R32" s="159"/>
      <c r="S32" s="159"/>
      <c r="T32" s="159"/>
      <c r="U32" s="159"/>
      <c r="V32" s="159"/>
      <c r="W32" s="168">
        <f>A32</f>
        <v>14</v>
      </c>
      <c r="X32" s="3"/>
      <c r="Y32" s="3"/>
      <c r="Z32" s="3"/>
      <c r="AA32" s="3"/>
      <c r="AB32" s="3"/>
      <c r="AC32" s="3"/>
      <c r="AD32" s="3"/>
      <c r="AE32" s="3"/>
      <c r="AF32" s="3"/>
      <c r="AG32" s="3"/>
      <c r="AH32" s="3"/>
      <c r="AI32" s="3"/>
    </row>
    <row r="33" spans="1:35" ht="15.75" x14ac:dyDescent="0.2">
      <c r="A33" s="65">
        <v>14.5</v>
      </c>
      <c r="B33" s="71"/>
      <c r="C33" s="89" t="s">
        <v>356</v>
      </c>
      <c r="D33" s="91" t="s">
        <v>357</v>
      </c>
      <c r="E33" s="151" t="s">
        <v>358</v>
      </c>
      <c r="F33" s="93" t="s">
        <v>359</v>
      </c>
      <c r="G33" s="95" t="s">
        <v>135</v>
      </c>
      <c r="H33" s="66" t="s">
        <v>360</v>
      </c>
      <c r="I33" s="157" t="s">
        <v>361</v>
      </c>
      <c r="J33" s="96" t="s">
        <v>197</v>
      </c>
      <c r="K33" s="146" t="s">
        <v>188</v>
      </c>
      <c r="L33" s="110" t="s">
        <v>363</v>
      </c>
      <c r="M33" s="154" t="s">
        <v>364</v>
      </c>
      <c r="N33" s="235"/>
      <c r="O33" s="160"/>
      <c r="P33" s="160"/>
      <c r="Q33" s="160"/>
      <c r="R33" s="160"/>
      <c r="S33" s="160"/>
      <c r="T33" s="160"/>
      <c r="U33" s="160"/>
      <c r="V33" s="160"/>
      <c r="W33" s="169">
        <f>A32</f>
        <v>14</v>
      </c>
      <c r="X33" s="3"/>
      <c r="Y33" s="3"/>
      <c r="Z33" s="3"/>
      <c r="AA33" s="3"/>
      <c r="AB33" s="3"/>
      <c r="AC33" s="3"/>
      <c r="AD33" s="3"/>
      <c r="AE33" s="3"/>
      <c r="AF33" s="3"/>
      <c r="AG33" s="3"/>
      <c r="AH33" s="3"/>
      <c r="AI33" s="3"/>
    </row>
    <row r="34" spans="1:35" ht="20.25" x14ac:dyDescent="0.2">
      <c r="A34" s="63">
        <v>15</v>
      </c>
      <c r="B34" s="70" t="s">
        <v>16</v>
      </c>
      <c r="C34" s="88" t="s">
        <v>365</v>
      </c>
      <c r="D34" s="90" t="s">
        <v>366</v>
      </c>
      <c r="E34" s="150" t="s">
        <v>367</v>
      </c>
      <c r="F34" s="92" t="s">
        <v>368</v>
      </c>
      <c r="G34" s="94" t="s">
        <v>135</v>
      </c>
      <c r="H34" s="67" t="s">
        <v>369</v>
      </c>
      <c r="I34" s="156" t="s">
        <v>370</v>
      </c>
      <c r="J34" s="152" t="s">
        <v>197</v>
      </c>
      <c r="K34" s="155" t="s">
        <v>371</v>
      </c>
      <c r="L34" s="109" t="s">
        <v>372</v>
      </c>
      <c r="M34" s="153" t="s">
        <v>373</v>
      </c>
      <c r="N34" s="234"/>
      <c r="O34" s="159"/>
      <c r="P34" s="159"/>
      <c r="Q34" s="159"/>
      <c r="R34" s="159"/>
      <c r="S34" s="159"/>
      <c r="T34" s="159"/>
      <c r="U34" s="159"/>
      <c r="V34" s="159"/>
      <c r="W34" s="168">
        <f>A34</f>
        <v>15</v>
      </c>
      <c r="X34" s="3"/>
      <c r="Y34" s="3"/>
      <c r="Z34" s="3"/>
      <c r="AA34" s="3"/>
      <c r="AB34" s="3"/>
      <c r="AC34" s="3"/>
      <c r="AD34" s="3"/>
      <c r="AE34" s="3"/>
      <c r="AF34" s="3"/>
      <c r="AG34" s="3"/>
      <c r="AH34" s="3"/>
      <c r="AI34" s="3"/>
    </row>
    <row r="35" spans="1:35" ht="15.75" x14ac:dyDescent="0.2">
      <c r="A35" s="65">
        <v>15.5</v>
      </c>
      <c r="B35" s="71"/>
      <c r="C35" s="89" t="s">
        <v>374</v>
      </c>
      <c r="D35" s="91" t="s">
        <v>375</v>
      </c>
      <c r="E35" s="151" t="s">
        <v>376</v>
      </c>
      <c r="F35" s="93" t="s">
        <v>208</v>
      </c>
      <c r="G35" s="95" t="s">
        <v>135</v>
      </c>
      <c r="H35" s="66" t="s">
        <v>377</v>
      </c>
      <c r="I35" s="157" t="s">
        <v>378</v>
      </c>
      <c r="J35" s="96" t="s">
        <v>197</v>
      </c>
      <c r="K35" s="146" t="s">
        <v>188</v>
      </c>
      <c r="L35" s="110"/>
      <c r="M35" s="154" t="s">
        <v>373</v>
      </c>
      <c r="N35" s="235"/>
      <c r="O35" s="160"/>
      <c r="P35" s="160"/>
      <c r="Q35" s="160"/>
      <c r="R35" s="160"/>
      <c r="S35" s="160"/>
      <c r="T35" s="160"/>
      <c r="U35" s="160"/>
      <c r="V35" s="160"/>
      <c r="W35" s="169">
        <f>A34</f>
        <v>15</v>
      </c>
      <c r="X35" s="3"/>
      <c r="Y35" s="3"/>
      <c r="Z35" s="3"/>
      <c r="AA35" s="3"/>
      <c r="AB35" s="3"/>
      <c r="AC35" s="3"/>
      <c r="AD35" s="3"/>
      <c r="AE35" s="3"/>
      <c r="AF35" s="3"/>
      <c r="AG35" s="3"/>
      <c r="AH35" s="3"/>
      <c r="AI35" s="3"/>
    </row>
    <row r="36" spans="1:35" ht="20.25" x14ac:dyDescent="0.2">
      <c r="A36" s="63">
        <v>16</v>
      </c>
      <c r="B36" s="70" t="s">
        <v>97</v>
      </c>
      <c r="C36" s="88" t="s">
        <v>379</v>
      </c>
      <c r="D36" s="90" t="s">
        <v>380</v>
      </c>
      <c r="E36" s="150" t="s">
        <v>381</v>
      </c>
      <c r="F36" s="92" t="s">
        <v>382</v>
      </c>
      <c r="G36" s="94" t="s">
        <v>135</v>
      </c>
      <c r="H36" s="67" t="s">
        <v>383</v>
      </c>
      <c r="I36" s="156"/>
      <c r="J36" s="152"/>
      <c r="K36" s="155" t="s">
        <v>391</v>
      </c>
      <c r="L36" s="109" t="s">
        <v>384</v>
      </c>
      <c r="M36" s="153" t="s">
        <v>385</v>
      </c>
      <c r="N36" s="234"/>
      <c r="O36" s="159"/>
      <c r="P36" s="159"/>
      <c r="Q36" s="159"/>
      <c r="R36" s="159"/>
      <c r="S36" s="159"/>
      <c r="T36" s="159"/>
      <c r="U36" s="159"/>
      <c r="V36" s="159"/>
      <c r="W36" s="168">
        <f>A36</f>
        <v>16</v>
      </c>
      <c r="X36" s="3"/>
      <c r="Y36" s="3"/>
      <c r="Z36" s="3"/>
      <c r="AA36" s="3"/>
      <c r="AB36" s="3"/>
      <c r="AC36" s="3"/>
      <c r="AD36" s="3"/>
      <c r="AE36" s="3"/>
      <c r="AF36" s="3"/>
      <c r="AG36" s="3"/>
      <c r="AH36" s="3"/>
      <c r="AI36" s="3"/>
    </row>
    <row r="37" spans="1:35" ht="15.75" x14ac:dyDescent="0.2">
      <c r="A37" s="65">
        <v>16.5</v>
      </c>
      <c r="B37" s="71"/>
      <c r="C37" s="89" t="s">
        <v>386</v>
      </c>
      <c r="D37" s="91" t="s">
        <v>387</v>
      </c>
      <c r="E37" s="151" t="s">
        <v>388</v>
      </c>
      <c r="F37" s="93" t="s">
        <v>389</v>
      </c>
      <c r="G37" s="95" t="s">
        <v>135</v>
      </c>
      <c r="H37" s="66" t="s">
        <v>390</v>
      </c>
      <c r="I37" s="157"/>
      <c r="J37" s="96"/>
      <c r="K37" s="146" t="s">
        <v>188</v>
      </c>
      <c r="L37" s="110" t="s">
        <v>392</v>
      </c>
      <c r="M37" s="154" t="s">
        <v>393</v>
      </c>
      <c r="N37" s="235"/>
      <c r="O37" s="160"/>
      <c r="P37" s="160"/>
      <c r="Q37" s="160"/>
      <c r="R37" s="160"/>
      <c r="S37" s="160"/>
      <c r="T37" s="160"/>
      <c r="U37" s="160"/>
      <c r="V37" s="160"/>
      <c r="W37" s="169">
        <f>A36</f>
        <v>16</v>
      </c>
      <c r="X37" s="3"/>
      <c r="Y37" s="3"/>
      <c r="Z37" s="3"/>
      <c r="AA37" s="3"/>
      <c r="AB37" s="3"/>
      <c r="AC37" s="3"/>
      <c r="AD37" s="3"/>
      <c r="AE37" s="3"/>
      <c r="AF37" s="3"/>
      <c r="AG37" s="3"/>
      <c r="AH37" s="3"/>
      <c r="AI37" s="3"/>
    </row>
    <row r="38" spans="1:35" ht="20.25" x14ac:dyDescent="0.2">
      <c r="A38" s="63">
        <v>17</v>
      </c>
      <c r="B38" s="70" t="s">
        <v>97</v>
      </c>
      <c r="C38" s="88" t="s">
        <v>255</v>
      </c>
      <c r="D38" s="90" t="s">
        <v>394</v>
      </c>
      <c r="E38" s="150" t="s">
        <v>395</v>
      </c>
      <c r="F38" s="92" t="s">
        <v>396</v>
      </c>
      <c r="G38" s="94" t="s">
        <v>135</v>
      </c>
      <c r="H38" s="67" t="s">
        <v>397</v>
      </c>
      <c r="I38" s="156"/>
      <c r="J38" s="152"/>
      <c r="K38" s="155" t="s">
        <v>398</v>
      </c>
      <c r="L38" s="109" t="s">
        <v>399</v>
      </c>
      <c r="M38" s="153" t="s">
        <v>400</v>
      </c>
      <c r="N38" s="234"/>
      <c r="O38" s="159"/>
      <c r="P38" s="159"/>
      <c r="Q38" s="159"/>
      <c r="R38" s="159"/>
      <c r="S38" s="159"/>
      <c r="T38" s="159"/>
      <c r="U38" s="159"/>
      <c r="V38" s="159"/>
      <c r="W38" s="168">
        <f>A38</f>
        <v>17</v>
      </c>
      <c r="X38" s="3"/>
      <c r="Y38" s="3"/>
      <c r="Z38" s="3"/>
      <c r="AA38" s="3"/>
      <c r="AB38" s="3"/>
      <c r="AC38" s="3"/>
      <c r="AD38" s="3"/>
      <c r="AE38" s="3"/>
      <c r="AF38" s="3"/>
      <c r="AG38" s="3"/>
      <c r="AH38" s="3"/>
      <c r="AI38" s="3"/>
    </row>
    <row r="39" spans="1:35" ht="15.75" x14ac:dyDescent="0.2">
      <c r="A39" s="65">
        <v>17.5</v>
      </c>
      <c r="B39" s="71"/>
      <c r="C39" s="89" t="s">
        <v>401</v>
      </c>
      <c r="D39" s="91" t="s">
        <v>402</v>
      </c>
      <c r="E39" s="151" t="s">
        <v>403</v>
      </c>
      <c r="F39" s="93" t="s">
        <v>404</v>
      </c>
      <c r="G39" s="95" t="s">
        <v>135</v>
      </c>
      <c r="H39" s="66" t="s">
        <v>405</v>
      </c>
      <c r="I39" s="157"/>
      <c r="J39" s="96"/>
      <c r="K39" s="146" t="s">
        <v>188</v>
      </c>
      <c r="L39" s="110" t="s">
        <v>406</v>
      </c>
      <c r="M39" s="154" t="s">
        <v>407</v>
      </c>
      <c r="N39" s="235"/>
      <c r="O39" s="160"/>
      <c r="P39" s="160"/>
      <c r="Q39" s="160"/>
      <c r="R39" s="160"/>
      <c r="S39" s="160"/>
      <c r="T39" s="160"/>
      <c r="U39" s="160"/>
      <c r="V39" s="160"/>
      <c r="W39" s="169">
        <f>A38</f>
        <v>17</v>
      </c>
      <c r="X39" s="3"/>
      <c r="Y39" s="3"/>
      <c r="Z39" s="3"/>
      <c r="AA39" s="3"/>
      <c r="AB39" s="3"/>
      <c r="AC39" s="3"/>
      <c r="AD39" s="3"/>
      <c r="AE39" s="3"/>
      <c r="AF39" s="3"/>
      <c r="AG39" s="3"/>
      <c r="AH39" s="3"/>
      <c r="AI39" s="3"/>
    </row>
    <row r="40" spans="1:35" ht="20.25" x14ac:dyDescent="0.2">
      <c r="A40" s="63">
        <v>18</v>
      </c>
      <c r="B40" s="70" t="s">
        <v>97</v>
      </c>
      <c r="C40" s="88" t="s">
        <v>408</v>
      </c>
      <c r="D40" s="90" t="s">
        <v>409</v>
      </c>
      <c r="E40" s="150" t="s">
        <v>410</v>
      </c>
      <c r="F40" s="92" t="s">
        <v>411</v>
      </c>
      <c r="G40" s="94" t="s">
        <v>135</v>
      </c>
      <c r="H40" s="67" t="s">
        <v>412</v>
      </c>
      <c r="I40" s="156"/>
      <c r="J40" s="152"/>
      <c r="K40" s="155" t="s">
        <v>413</v>
      </c>
      <c r="L40" s="109" t="s">
        <v>414</v>
      </c>
      <c r="M40" s="153" t="s">
        <v>415</v>
      </c>
      <c r="N40" s="234"/>
      <c r="O40" s="159"/>
      <c r="P40" s="159"/>
      <c r="Q40" s="159"/>
      <c r="R40" s="159"/>
      <c r="S40" s="159"/>
      <c r="T40" s="159"/>
      <c r="U40" s="159"/>
      <c r="V40" s="159"/>
      <c r="W40" s="168">
        <f>A40</f>
        <v>18</v>
      </c>
      <c r="X40" s="3"/>
      <c r="Y40" s="3"/>
      <c r="Z40" s="3"/>
      <c r="AA40" s="3"/>
      <c r="AB40" s="3"/>
      <c r="AC40" s="3"/>
      <c r="AD40" s="3"/>
      <c r="AE40" s="3"/>
      <c r="AF40" s="3"/>
      <c r="AG40" s="3"/>
      <c r="AH40" s="3"/>
      <c r="AI40" s="3"/>
    </row>
    <row r="41" spans="1:35" ht="15.75" x14ac:dyDescent="0.2">
      <c r="A41" s="65">
        <v>18.5</v>
      </c>
      <c r="B41" s="71"/>
      <c r="C41" s="89" t="s">
        <v>207</v>
      </c>
      <c r="D41" s="91" t="s">
        <v>416</v>
      </c>
      <c r="E41" s="151" t="s">
        <v>417</v>
      </c>
      <c r="F41" s="93" t="s">
        <v>418</v>
      </c>
      <c r="G41" s="95" t="s">
        <v>135</v>
      </c>
      <c r="H41" s="66" t="s">
        <v>419</v>
      </c>
      <c r="I41" s="157"/>
      <c r="J41" s="96"/>
      <c r="K41" s="146" t="s">
        <v>188</v>
      </c>
      <c r="L41" s="110" t="s">
        <v>420</v>
      </c>
      <c r="M41" s="154" t="s">
        <v>421</v>
      </c>
      <c r="N41" s="235"/>
      <c r="O41" s="160"/>
      <c r="P41" s="160"/>
      <c r="Q41" s="160"/>
      <c r="R41" s="160"/>
      <c r="S41" s="160"/>
      <c r="T41" s="160"/>
      <c r="U41" s="160"/>
      <c r="V41" s="160"/>
      <c r="W41" s="169">
        <f>A40</f>
        <v>18</v>
      </c>
      <c r="X41" s="3"/>
      <c r="Y41" s="3"/>
      <c r="Z41" s="3"/>
      <c r="AA41" s="3"/>
      <c r="AB41" s="3"/>
      <c r="AC41" s="3"/>
      <c r="AD41" s="3"/>
      <c r="AE41" s="3"/>
      <c r="AF41" s="3"/>
      <c r="AG41" s="3"/>
      <c r="AH41" s="3"/>
      <c r="AI41" s="3"/>
    </row>
    <row r="42" spans="1:35" ht="20.25" x14ac:dyDescent="0.2">
      <c r="A42" s="63">
        <v>19</v>
      </c>
      <c r="B42" s="70" t="s">
        <v>97</v>
      </c>
      <c r="C42" s="88" t="s">
        <v>422</v>
      </c>
      <c r="D42" s="90" t="s">
        <v>423</v>
      </c>
      <c r="E42" s="150" t="s">
        <v>424</v>
      </c>
      <c r="F42" s="92" t="s">
        <v>425</v>
      </c>
      <c r="G42" s="94" t="s">
        <v>135</v>
      </c>
      <c r="H42" s="67" t="s">
        <v>426</v>
      </c>
      <c r="I42" s="156"/>
      <c r="J42" s="152"/>
      <c r="K42" s="155" t="s">
        <v>427</v>
      </c>
      <c r="L42" s="109" t="s">
        <v>428</v>
      </c>
      <c r="M42" s="153" t="s">
        <v>429</v>
      </c>
      <c r="N42" s="234"/>
      <c r="O42" s="159"/>
      <c r="P42" s="159"/>
      <c r="Q42" s="159"/>
      <c r="R42" s="159"/>
      <c r="S42" s="159"/>
      <c r="T42" s="159"/>
      <c r="U42" s="159"/>
      <c r="V42" s="159"/>
      <c r="W42" s="168">
        <f>A42</f>
        <v>19</v>
      </c>
      <c r="X42" s="3"/>
      <c r="Y42" s="3"/>
      <c r="Z42" s="3"/>
      <c r="AA42" s="3"/>
      <c r="AB42" s="3"/>
      <c r="AC42" s="3"/>
      <c r="AD42" s="3"/>
      <c r="AE42" s="3"/>
      <c r="AF42" s="3"/>
      <c r="AG42" s="3"/>
      <c r="AH42" s="3"/>
      <c r="AI42" s="3"/>
    </row>
    <row r="43" spans="1:35" ht="15.75" x14ac:dyDescent="0.2">
      <c r="A43" s="65">
        <v>19.5</v>
      </c>
      <c r="B43" s="71"/>
      <c r="C43" s="89" t="s">
        <v>430</v>
      </c>
      <c r="D43" s="91" t="s">
        <v>431</v>
      </c>
      <c r="E43" s="151" t="s">
        <v>432</v>
      </c>
      <c r="F43" s="93" t="s">
        <v>433</v>
      </c>
      <c r="G43" s="95" t="s">
        <v>135</v>
      </c>
      <c r="H43" s="66" t="s">
        <v>434</v>
      </c>
      <c r="I43" s="157" t="s">
        <v>435</v>
      </c>
      <c r="J43" s="96" t="s">
        <v>197</v>
      </c>
      <c r="K43" s="146" t="s">
        <v>188</v>
      </c>
      <c r="L43" s="110" t="s">
        <v>436</v>
      </c>
      <c r="M43" s="154" t="s">
        <v>437</v>
      </c>
      <c r="N43" s="235"/>
      <c r="O43" s="160"/>
      <c r="P43" s="160"/>
      <c r="Q43" s="160"/>
      <c r="R43" s="160"/>
      <c r="S43" s="160"/>
      <c r="T43" s="160"/>
      <c r="U43" s="160"/>
      <c r="V43" s="160"/>
      <c r="W43" s="169">
        <f>A42</f>
        <v>19</v>
      </c>
      <c r="X43" s="3"/>
      <c r="Y43" s="3"/>
      <c r="Z43" s="3"/>
      <c r="AA43" s="3"/>
      <c r="AB43" s="3"/>
      <c r="AC43" s="3"/>
      <c r="AD43" s="3"/>
      <c r="AE43" s="3"/>
      <c r="AF43" s="3"/>
      <c r="AG43" s="3"/>
      <c r="AH43" s="3"/>
      <c r="AI43" s="3"/>
    </row>
    <row r="44" spans="1:35" ht="20.25" x14ac:dyDescent="0.2">
      <c r="A44" s="63">
        <v>20</v>
      </c>
      <c r="B44" s="70" t="s">
        <v>97</v>
      </c>
      <c r="C44" s="88" t="s">
        <v>438</v>
      </c>
      <c r="D44" s="90" t="s">
        <v>439</v>
      </c>
      <c r="E44" s="150" t="s">
        <v>440</v>
      </c>
      <c r="F44" s="92" t="s">
        <v>441</v>
      </c>
      <c r="G44" s="94" t="s">
        <v>135</v>
      </c>
      <c r="H44" s="67" t="s">
        <v>442</v>
      </c>
      <c r="I44" s="156" t="s">
        <v>443</v>
      </c>
      <c r="J44" s="152" t="s">
        <v>197</v>
      </c>
      <c r="K44" s="155" t="s">
        <v>444</v>
      </c>
      <c r="L44" s="109" t="s">
        <v>445</v>
      </c>
      <c r="M44" s="153" t="s">
        <v>446</v>
      </c>
      <c r="N44" s="234"/>
      <c r="O44" s="159"/>
      <c r="P44" s="159"/>
      <c r="Q44" s="159"/>
      <c r="R44" s="159"/>
      <c r="S44" s="159"/>
      <c r="T44" s="159"/>
      <c r="U44" s="159"/>
      <c r="V44" s="159"/>
      <c r="W44" s="168">
        <f>A44</f>
        <v>20</v>
      </c>
      <c r="X44" s="3"/>
      <c r="Y44" s="3"/>
      <c r="Z44" s="3"/>
      <c r="AA44" s="3"/>
      <c r="AB44" s="3"/>
      <c r="AC44" s="3"/>
      <c r="AD44" s="3"/>
      <c r="AE44" s="3"/>
      <c r="AF44" s="3"/>
      <c r="AG44" s="3"/>
      <c r="AH44" s="3"/>
      <c r="AI44" s="3"/>
    </row>
    <row r="45" spans="1:35" ht="15.75" x14ac:dyDescent="0.2">
      <c r="A45" s="65">
        <v>20.5</v>
      </c>
      <c r="B45" s="71"/>
      <c r="C45" s="89" t="s">
        <v>447</v>
      </c>
      <c r="D45" s="91" t="s">
        <v>448</v>
      </c>
      <c r="E45" s="151" t="s">
        <v>449</v>
      </c>
      <c r="F45" s="93" t="s">
        <v>450</v>
      </c>
      <c r="G45" s="95" t="s">
        <v>135</v>
      </c>
      <c r="H45" s="66" t="s">
        <v>451</v>
      </c>
      <c r="I45" s="157" t="s">
        <v>452</v>
      </c>
      <c r="J45" s="96" t="s">
        <v>197</v>
      </c>
      <c r="K45" s="146" t="s">
        <v>188</v>
      </c>
      <c r="L45" s="110" t="s">
        <v>453</v>
      </c>
      <c r="M45" s="154" t="s">
        <v>454</v>
      </c>
      <c r="N45" s="235"/>
      <c r="O45" s="160"/>
      <c r="P45" s="160"/>
      <c r="Q45" s="160"/>
      <c r="R45" s="160"/>
      <c r="S45" s="160"/>
      <c r="T45" s="160"/>
      <c r="U45" s="160"/>
      <c r="V45" s="160"/>
      <c r="W45" s="169">
        <f>A44</f>
        <v>20</v>
      </c>
      <c r="X45" s="3"/>
      <c r="Y45" s="3"/>
      <c r="Z45" s="3"/>
      <c r="AA45" s="3"/>
      <c r="AB45" s="3"/>
      <c r="AC45" s="3"/>
      <c r="AD45" s="3"/>
      <c r="AE45" s="3"/>
      <c r="AF45" s="3"/>
      <c r="AG45" s="3"/>
      <c r="AH45" s="3"/>
      <c r="AI45" s="3"/>
    </row>
    <row r="46" spans="1:35" ht="20.25" x14ac:dyDescent="0.2">
      <c r="A46" s="63">
        <v>21</v>
      </c>
      <c r="B46" s="70" t="s">
        <v>97</v>
      </c>
      <c r="C46" s="88" t="s">
        <v>455</v>
      </c>
      <c r="D46" s="90" t="s">
        <v>456</v>
      </c>
      <c r="E46" s="150" t="s">
        <v>457</v>
      </c>
      <c r="F46" s="92" t="s">
        <v>458</v>
      </c>
      <c r="G46" s="94" t="s">
        <v>135</v>
      </c>
      <c r="H46" s="67" t="s">
        <v>459</v>
      </c>
      <c r="I46" s="156"/>
      <c r="J46" s="152"/>
      <c r="K46" s="155" t="s">
        <v>465</v>
      </c>
      <c r="L46" s="109" t="s">
        <v>460</v>
      </c>
      <c r="M46" s="153" t="s">
        <v>461</v>
      </c>
      <c r="N46" s="234"/>
      <c r="O46" s="159"/>
      <c r="P46" s="159"/>
      <c r="Q46" s="159"/>
      <c r="R46" s="159"/>
      <c r="S46" s="159"/>
      <c r="T46" s="159"/>
      <c r="U46" s="159"/>
      <c r="V46" s="159"/>
      <c r="W46" s="168">
        <f>A46</f>
        <v>21</v>
      </c>
      <c r="X46" s="3"/>
      <c r="Y46" s="3"/>
      <c r="Z46" s="3"/>
      <c r="AA46" s="3"/>
      <c r="AB46" s="3"/>
      <c r="AC46" s="3"/>
      <c r="AD46" s="3"/>
      <c r="AE46" s="3"/>
      <c r="AF46" s="3"/>
      <c r="AG46" s="3"/>
      <c r="AH46" s="3"/>
      <c r="AI46" s="3"/>
    </row>
    <row r="47" spans="1:35" ht="15.75" x14ac:dyDescent="0.2">
      <c r="A47" s="65">
        <v>21.5</v>
      </c>
      <c r="B47" s="71"/>
      <c r="C47" s="89" t="s">
        <v>462</v>
      </c>
      <c r="D47" s="91" t="s">
        <v>463</v>
      </c>
      <c r="E47" s="151" t="s">
        <v>457</v>
      </c>
      <c r="F47" s="93" t="s">
        <v>458</v>
      </c>
      <c r="G47" s="95" t="s">
        <v>135</v>
      </c>
      <c r="H47" s="66" t="s">
        <v>459</v>
      </c>
      <c r="I47" s="157" t="s">
        <v>464</v>
      </c>
      <c r="J47" s="96" t="s">
        <v>197</v>
      </c>
      <c r="K47" s="146" t="s">
        <v>188</v>
      </c>
      <c r="L47" s="110" t="s">
        <v>466</v>
      </c>
      <c r="M47" s="154" t="s">
        <v>467</v>
      </c>
      <c r="N47" s="235"/>
      <c r="O47" s="160"/>
      <c r="P47" s="160"/>
      <c r="Q47" s="160"/>
      <c r="R47" s="160"/>
      <c r="S47" s="160"/>
      <c r="T47" s="160"/>
      <c r="U47" s="160"/>
      <c r="V47" s="160"/>
      <c r="W47" s="169">
        <f>A46</f>
        <v>21</v>
      </c>
      <c r="X47" s="3"/>
      <c r="Y47" s="3"/>
      <c r="Z47" s="3"/>
      <c r="AA47" s="3"/>
      <c r="AB47" s="3"/>
      <c r="AC47" s="3"/>
      <c r="AD47" s="3"/>
      <c r="AE47" s="3"/>
      <c r="AF47" s="3"/>
      <c r="AG47" s="3"/>
      <c r="AH47" s="3"/>
      <c r="AI47" s="3"/>
    </row>
    <row r="48" spans="1:35" ht="20.25" x14ac:dyDescent="0.2">
      <c r="A48" s="63">
        <v>22</v>
      </c>
      <c r="B48" s="70" t="s">
        <v>97</v>
      </c>
      <c r="C48" s="88" t="s">
        <v>468</v>
      </c>
      <c r="D48" s="90" t="s">
        <v>469</v>
      </c>
      <c r="E48" s="150" t="s">
        <v>470</v>
      </c>
      <c r="F48" s="92" t="s">
        <v>471</v>
      </c>
      <c r="G48" s="94" t="s">
        <v>472</v>
      </c>
      <c r="H48" s="67" t="s">
        <v>473</v>
      </c>
      <c r="I48" s="156"/>
      <c r="J48" s="152"/>
      <c r="K48" s="155" t="s">
        <v>474</v>
      </c>
      <c r="L48" s="109" t="s">
        <v>475</v>
      </c>
      <c r="M48" s="153" t="s">
        <v>476</v>
      </c>
      <c r="N48" s="234"/>
      <c r="O48" s="159"/>
      <c r="P48" s="159"/>
      <c r="Q48" s="159"/>
      <c r="R48" s="159"/>
      <c r="S48" s="159"/>
      <c r="T48" s="159"/>
      <c r="U48" s="159"/>
      <c r="V48" s="159"/>
      <c r="W48" s="168">
        <f>A48</f>
        <v>22</v>
      </c>
      <c r="X48" s="3"/>
      <c r="Y48" s="3"/>
      <c r="Z48" s="3"/>
      <c r="AA48" s="3"/>
      <c r="AB48" s="3"/>
      <c r="AC48" s="3"/>
      <c r="AD48" s="3"/>
      <c r="AE48" s="3"/>
      <c r="AF48" s="3"/>
      <c r="AG48" s="3"/>
      <c r="AH48" s="3"/>
      <c r="AI48" s="3"/>
    </row>
    <row r="49" spans="1:35" ht="15.75" x14ac:dyDescent="0.2">
      <c r="A49" s="65">
        <v>22.5</v>
      </c>
      <c r="B49" s="71"/>
      <c r="C49" s="89" t="s">
        <v>477</v>
      </c>
      <c r="D49" s="91" t="s">
        <v>478</v>
      </c>
      <c r="E49" s="151" t="s">
        <v>470</v>
      </c>
      <c r="F49" s="93" t="s">
        <v>471</v>
      </c>
      <c r="G49" s="95" t="s">
        <v>472</v>
      </c>
      <c r="H49" s="66" t="s">
        <v>473</v>
      </c>
      <c r="I49" s="157"/>
      <c r="J49" s="96"/>
      <c r="K49" s="146" t="s">
        <v>188</v>
      </c>
      <c r="L49" s="110" t="s">
        <v>479</v>
      </c>
      <c r="M49" s="154" t="s">
        <v>480</v>
      </c>
      <c r="N49" s="235"/>
      <c r="O49" s="160"/>
      <c r="P49" s="160"/>
      <c r="Q49" s="160"/>
      <c r="R49" s="160"/>
      <c r="S49" s="160"/>
      <c r="T49" s="160"/>
      <c r="U49" s="160"/>
      <c r="V49" s="160"/>
      <c r="W49" s="169">
        <f>A48</f>
        <v>22</v>
      </c>
      <c r="X49" s="3"/>
      <c r="Y49" s="3"/>
      <c r="Z49" s="3"/>
      <c r="AA49" s="3"/>
      <c r="AB49" s="3"/>
      <c r="AC49" s="3"/>
      <c r="AD49" s="3"/>
      <c r="AE49" s="3"/>
      <c r="AF49" s="3"/>
      <c r="AG49" s="3"/>
      <c r="AH49" s="3"/>
      <c r="AI49" s="3"/>
    </row>
    <row r="50" spans="1:35" ht="20.25" x14ac:dyDescent="0.2">
      <c r="A50" s="63">
        <v>23</v>
      </c>
      <c r="B50" s="70" t="s">
        <v>97</v>
      </c>
      <c r="C50" s="88" t="s">
        <v>481</v>
      </c>
      <c r="D50" s="90" t="s">
        <v>482</v>
      </c>
      <c r="E50" s="150" t="s">
        <v>483</v>
      </c>
      <c r="F50" s="92" t="s">
        <v>208</v>
      </c>
      <c r="G50" s="94" t="s">
        <v>135</v>
      </c>
      <c r="H50" s="67" t="s">
        <v>484</v>
      </c>
      <c r="I50" s="156" t="s">
        <v>485</v>
      </c>
      <c r="J50" s="152" t="s">
        <v>197</v>
      </c>
      <c r="K50" s="155" t="s">
        <v>486</v>
      </c>
      <c r="L50" s="109" t="s">
        <v>487</v>
      </c>
      <c r="M50" s="153" t="s">
        <v>488</v>
      </c>
      <c r="N50" s="234"/>
      <c r="O50" s="159"/>
      <c r="P50" s="159"/>
      <c r="Q50" s="159"/>
      <c r="R50" s="159"/>
      <c r="S50" s="159"/>
      <c r="T50" s="159"/>
      <c r="U50" s="159"/>
      <c r="V50" s="159"/>
      <c r="W50" s="168">
        <f>A50</f>
        <v>23</v>
      </c>
      <c r="X50" s="3"/>
      <c r="Y50" s="3"/>
      <c r="Z50" s="3"/>
      <c r="AA50" s="3"/>
      <c r="AB50" s="3"/>
      <c r="AC50" s="3"/>
      <c r="AD50" s="3"/>
      <c r="AE50" s="3"/>
      <c r="AF50" s="3"/>
      <c r="AG50" s="3"/>
      <c r="AH50" s="3"/>
      <c r="AI50" s="3"/>
    </row>
    <row r="51" spans="1:35" ht="15.75" x14ac:dyDescent="0.2">
      <c r="A51" s="65">
        <v>23.5</v>
      </c>
      <c r="B51" s="71"/>
      <c r="C51" s="89" t="s">
        <v>489</v>
      </c>
      <c r="D51" s="91" t="s">
        <v>490</v>
      </c>
      <c r="E51" s="151" t="s">
        <v>491</v>
      </c>
      <c r="F51" s="93" t="s">
        <v>492</v>
      </c>
      <c r="G51" s="95" t="s">
        <v>135</v>
      </c>
      <c r="H51" s="66" t="s">
        <v>493</v>
      </c>
      <c r="I51" s="157" t="s">
        <v>494</v>
      </c>
      <c r="J51" s="96"/>
      <c r="K51" s="146" t="s">
        <v>188</v>
      </c>
      <c r="L51" s="110" t="s">
        <v>495</v>
      </c>
      <c r="M51" s="154" t="s">
        <v>496</v>
      </c>
      <c r="N51" s="235"/>
      <c r="O51" s="160"/>
      <c r="P51" s="160"/>
      <c r="Q51" s="160"/>
      <c r="R51" s="160"/>
      <c r="S51" s="160"/>
      <c r="T51" s="160"/>
      <c r="U51" s="160"/>
      <c r="V51" s="160"/>
      <c r="W51" s="169">
        <f>A50</f>
        <v>23</v>
      </c>
      <c r="X51" s="3"/>
      <c r="Y51" s="3"/>
      <c r="Z51" s="3"/>
      <c r="AA51" s="3"/>
      <c r="AB51" s="3"/>
      <c r="AC51" s="3"/>
      <c r="AD51" s="3"/>
      <c r="AE51" s="3"/>
      <c r="AF51" s="3"/>
      <c r="AG51" s="3"/>
      <c r="AH51" s="3"/>
      <c r="AI51" s="3"/>
    </row>
    <row r="52" spans="1:35" ht="20.25" x14ac:dyDescent="0.2">
      <c r="A52" s="63">
        <v>24</v>
      </c>
      <c r="B52" s="70" t="s">
        <v>97</v>
      </c>
      <c r="C52" s="88" t="s">
        <v>497</v>
      </c>
      <c r="D52" s="90" t="s">
        <v>498</v>
      </c>
      <c r="E52" s="150" t="s">
        <v>499</v>
      </c>
      <c r="F52" s="92" t="s">
        <v>208</v>
      </c>
      <c r="G52" s="94" t="s">
        <v>135</v>
      </c>
      <c r="H52" s="67" t="s">
        <v>500</v>
      </c>
      <c r="I52" s="156"/>
      <c r="J52" s="152"/>
      <c r="K52" s="155" t="s">
        <v>501</v>
      </c>
      <c r="L52" s="109" t="s">
        <v>502</v>
      </c>
      <c r="M52" s="153" t="s">
        <v>503</v>
      </c>
      <c r="N52" s="234"/>
      <c r="O52" s="159"/>
      <c r="P52" s="159"/>
      <c r="Q52" s="159"/>
      <c r="R52" s="159"/>
      <c r="S52" s="159"/>
      <c r="T52" s="159"/>
      <c r="U52" s="159"/>
      <c r="V52" s="159"/>
      <c r="W52" s="168">
        <f>A52</f>
        <v>24</v>
      </c>
      <c r="X52" s="3"/>
      <c r="Y52" s="3"/>
      <c r="Z52" s="3"/>
      <c r="AA52" s="3"/>
      <c r="AB52" s="3"/>
      <c r="AC52" s="3"/>
      <c r="AD52" s="3"/>
      <c r="AE52" s="3"/>
      <c r="AF52" s="3"/>
      <c r="AG52" s="3"/>
      <c r="AH52" s="3"/>
      <c r="AI52" s="3"/>
    </row>
    <row r="53" spans="1:35" ht="15.75" x14ac:dyDescent="0.2">
      <c r="A53" s="65">
        <v>24.5</v>
      </c>
      <c r="B53" s="71"/>
      <c r="C53" s="89" t="s">
        <v>504</v>
      </c>
      <c r="D53" s="91" t="s">
        <v>505</v>
      </c>
      <c r="E53" s="151" t="s">
        <v>506</v>
      </c>
      <c r="F53" s="93" t="s">
        <v>507</v>
      </c>
      <c r="G53" s="95" t="s">
        <v>135</v>
      </c>
      <c r="H53" s="66" t="s">
        <v>508</v>
      </c>
      <c r="I53" s="157"/>
      <c r="J53" s="96"/>
      <c r="K53" s="146" t="s">
        <v>188</v>
      </c>
      <c r="L53" s="110" t="s">
        <v>509</v>
      </c>
      <c r="M53" s="154" t="s">
        <v>510</v>
      </c>
      <c r="N53" s="235"/>
      <c r="O53" s="160"/>
      <c r="P53" s="160"/>
      <c r="Q53" s="160"/>
      <c r="R53" s="160"/>
      <c r="S53" s="160"/>
      <c r="T53" s="160"/>
      <c r="U53" s="160"/>
      <c r="V53" s="160"/>
      <c r="W53" s="169">
        <f>A52</f>
        <v>24</v>
      </c>
      <c r="X53" s="3"/>
      <c r="Y53" s="3"/>
      <c r="Z53" s="3"/>
      <c r="AA53" s="3"/>
      <c r="AB53" s="3"/>
      <c r="AC53" s="3"/>
      <c r="AD53" s="3"/>
      <c r="AE53" s="3"/>
      <c r="AF53" s="3"/>
      <c r="AG53" s="3"/>
      <c r="AH53" s="3"/>
      <c r="AI53" s="3"/>
    </row>
    <row r="54" spans="1:35" ht="20.25" x14ac:dyDescent="0.2">
      <c r="A54" s="63">
        <v>25</v>
      </c>
      <c r="B54" s="70" t="s">
        <v>97</v>
      </c>
      <c r="C54" s="88" t="s">
        <v>511</v>
      </c>
      <c r="D54" s="90" t="s">
        <v>512</v>
      </c>
      <c r="E54" s="150" t="s">
        <v>513</v>
      </c>
      <c r="F54" s="92" t="s">
        <v>382</v>
      </c>
      <c r="G54" s="94" t="s">
        <v>135</v>
      </c>
      <c r="H54" s="67" t="s">
        <v>514</v>
      </c>
      <c r="I54" s="156"/>
      <c r="J54" s="152"/>
      <c r="K54" s="155" t="s">
        <v>515</v>
      </c>
      <c r="L54" s="109" t="s">
        <v>516</v>
      </c>
      <c r="M54" s="153" t="s">
        <v>517</v>
      </c>
      <c r="N54" s="234"/>
      <c r="O54" s="159"/>
      <c r="P54" s="159"/>
      <c r="Q54" s="159"/>
      <c r="R54" s="159"/>
      <c r="S54" s="159"/>
      <c r="T54" s="159"/>
      <c r="U54" s="159"/>
      <c r="V54" s="159"/>
      <c r="W54" s="168">
        <f>A54</f>
        <v>25</v>
      </c>
      <c r="X54" s="3"/>
      <c r="Y54" s="3"/>
      <c r="Z54" s="3"/>
      <c r="AA54" s="3"/>
      <c r="AB54" s="3"/>
      <c r="AC54" s="3"/>
      <c r="AD54" s="3"/>
      <c r="AE54" s="3"/>
      <c r="AF54" s="3"/>
      <c r="AG54" s="3"/>
      <c r="AH54" s="3"/>
      <c r="AI54" s="3"/>
    </row>
    <row r="55" spans="1:35" ht="15.75" x14ac:dyDescent="0.2">
      <c r="A55" s="65">
        <v>25.5</v>
      </c>
      <c r="B55" s="71"/>
      <c r="C55" s="89" t="s">
        <v>518</v>
      </c>
      <c r="D55" s="91" t="s">
        <v>519</v>
      </c>
      <c r="E55" s="151" t="s">
        <v>520</v>
      </c>
      <c r="F55" s="93" t="s">
        <v>294</v>
      </c>
      <c r="G55" s="95" t="s">
        <v>135</v>
      </c>
      <c r="H55" s="66" t="s">
        <v>521</v>
      </c>
      <c r="I55" s="157"/>
      <c r="J55" s="96"/>
      <c r="K55" s="146" t="s">
        <v>188</v>
      </c>
      <c r="L55" s="110" t="s">
        <v>522</v>
      </c>
      <c r="M55" s="154" t="s">
        <v>523</v>
      </c>
      <c r="N55" s="235"/>
      <c r="O55" s="160"/>
      <c r="P55" s="160"/>
      <c r="Q55" s="160"/>
      <c r="R55" s="160"/>
      <c r="S55" s="160"/>
      <c r="T55" s="160"/>
      <c r="U55" s="160"/>
      <c r="V55" s="160"/>
      <c r="W55" s="169">
        <f>A54</f>
        <v>25</v>
      </c>
      <c r="X55" s="3"/>
      <c r="Y55" s="3"/>
      <c r="Z55" s="3"/>
      <c r="AA55" s="3"/>
      <c r="AB55" s="3"/>
      <c r="AC55" s="3"/>
      <c r="AD55" s="3"/>
      <c r="AE55" s="3"/>
      <c r="AF55" s="3"/>
      <c r="AG55" s="3"/>
      <c r="AH55" s="3"/>
      <c r="AI55" s="3"/>
    </row>
    <row r="56" spans="1:35" ht="20.25" x14ac:dyDescent="0.2">
      <c r="A56" s="63">
        <v>26</v>
      </c>
      <c r="B56" s="70" t="s">
        <v>64</v>
      </c>
      <c r="C56" s="88">
        <f t="shared" ref="C56:C67" si="0">A56</f>
        <v>26</v>
      </c>
      <c r="D56" s="90">
        <f t="shared" ref="D56:D67" si="1">A56</f>
        <v>26</v>
      </c>
      <c r="E56" s="150" t="s">
        <v>98</v>
      </c>
      <c r="F56" s="92">
        <f t="shared" ref="F56:F67" si="2">A56</f>
        <v>26</v>
      </c>
      <c r="G56" s="94">
        <f t="shared" ref="G56:G67" si="3">A56</f>
        <v>26</v>
      </c>
      <c r="H56" s="67" t="s">
        <v>84</v>
      </c>
      <c r="I56" s="156">
        <f t="shared" ref="I56:I67" si="4">A56</f>
        <v>26</v>
      </c>
      <c r="J56" s="152">
        <f t="shared" ref="J56:J67" si="5">A56</f>
        <v>26</v>
      </c>
      <c r="K56" s="155">
        <f>A56</f>
        <v>26</v>
      </c>
      <c r="L56" s="109">
        <f t="shared" ref="L56:L67" si="6">A56</f>
        <v>26</v>
      </c>
      <c r="M56" s="153">
        <f t="shared" ref="M56:M67" si="7">A56</f>
        <v>26</v>
      </c>
      <c r="N56" s="234"/>
      <c r="O56" s="159"/>
      <c r="P56" s="159"/>
      <c r="Q56" s="159"/>
      <c r="R56" s="159"/>
      <c r="S56" s="159"/>
      <c r="T56" s="159"/>
      <c r="U56" s="159"/>
      <c r="V56" s="159"/>
      <c r="W56" s="168">
        <f>A56</f>
        <v>26</v>
      </c>
      <c r="X56" s="3"/>
      <c r="Y56" s="3"/>
      <c r="Z56" s="3"/>
      <c r="AA56" s="3"/>
      <c r="AB56" s="3"/>
      <c r="AC56" s="3"/>
      <c r="AD56" s="3"/>
      <c r="AE56" s="3"/>
      <c r="AF56" s="3"/>
      <c r="AG56" s="3"/>
      <c r="AH56" s="3"/>
      <c r="AI56" s="3"/>
    </row>
    <row r="57" spans="1:35" ht="15.75" x14ac:dyDescent="0.2">
      <c r="A57" s="65">
        <v>26.5</v>
      </c>
      <c r="B57" s="71"/>
      <c r="C57" s="89">
        <f t="shared" si="0"/>
        <v>26.5</v>
      </c>
      <c r="D57" s="91">
        <f t="shared" si="1"/>
        <v>26.5</v>
      </c>
      <c r="E57" s="151" t="s">
        <v>98</v>
      </c>
      <c r="F57" s="93">
        <f t="shared" si="2"/>
        <v>26.5</v>
      </c>
      <c r="G57" s="95">
        <f t="shared" si="3"/>
        <v>26.5</v>
      </c>
      <c r="H57" s="66" t="s">
        <v>84</v>
      </c>
      <c r="I57" s="157">
        <f t="shared" si="4"/>
        <v>26.5</v>
      </c>
      <c r="J57" s="96">
        <f t="shared" si="5"/>
        <v>26.5</v>
      </c>
      <c r="K57" s="146"/>
      <c r="L57" s="110">
        <f t="shared" si="6"/>
        <v>26.5</v>
      </c>
      <c r="M57" s="154">
        <f t="shared" si="7"/>
        <v>26.5</v>
      </c>
      <c r="N57" s="235"/>
      <c r="O57" s="160"/>
      <c r="P57" s="160"/>
      <c r="Q57" s="160"/>
      <c r="R57" s="160"/>
      <c r="S57" s="160"/>
      <c r="T57" s="160"/>
      <c r="U57" s="160"/>
      <c r="V57" s="160"/>
      <c r="W57" s="169">
        <f>A56</f>
        <v>26</v>
      </c>
      <c r="X57" s="3"/>
      <c r="Y57" s="3"/>
      <c r="Z57" s="3"/>
      <c r="AA57" s="3"/>
      <c r="AB57" s="3"/>
      <c r="AC57" s="3"/>
      <c r="AD57" s="3"/>
      <c r="AE57" s="3"/>
      <c r="AF57" s="3"/>
      <c r="AG57" s="3"/>
      <c r="AH57" s="3"/>
      <c r="AI57" s="3"/>
    </row>
    <row r="58" spans="1:35" ht="20.25" x14ac:dyDescent="0.2">
      <c r="A58" s="63">
        <v>27</v>
      </c>
      <c r="B58" s="70" t="s">
        <v>64</v>
      </c>
      <c r="C58" s="88">
        <f t="shared" si="0"/>
        <v>27</v>
      </c>
      <c r="D58" s="90">
        <f t="shared" si="1"/>
        <v>27</v>
      </c>
      <c r="E58" s="150" t="s">
        <v>98</v>
      </c>
      <c r="F58" s="92">
        <f t="shared" si="2"/>
        <v>27</v>
      </c>
      <c r="G58" s="94">
        <f t="shared" si="3"/>
        <v>27</v>
      </c>
      <c r="H58" s="67" t="s">
        <v>84</v>
      </c>
      <c r="I58" s="156">
        <f t="shared" si="4"/>
        <v>27</v>
      </c>
      <c r="J58" s="152">
        <f t="shared" si="5"/>
        <v>27</v>
      </c>
      <c r="K58" s="155">
        <f>A58</f>
        <v>27</v>
      </c>
      <c r="L58" s="109">
        <f t="shared" si="6"/>
        <v>27</v>
      </c>
      <c r="M58" s="153">
        <f t="shared" si="7"/>
        <v>27</v>
      </c>
      <c r="N58" s="234"/>
      <c r="O58" s="159"/>
      <c r="P58" s="159"/>
      <c r="Q58" s="159"/>
      <c r="R58" s="159"/>
      <c r="S58" s="159"/>
      <c r="T58" s="159"/>
      <c r="U58" s="159"/>
      <c r="V58" s="159"/>
      <c r="W58" s="168">
        <f>A58</f>
        <v>27</v>
      </c>
      <c r="X58" s="3"/>
      <c r="Y58" s="3"/>
      <c r="Z58" s="3"/>
      <c r="AA58" s="3"/>
      <c r="AB58" s="3"/>
      <c r="AC58" s="3"/>
      <c r="AD58" s="3"/>
      <c r="AE58" s="3"/>
      <c r="AF58" s="3"/>
      <c r="AG58" s="3"/>
      <c r="AH58" s="3"/>
      <c r="AI58" s="3"/>
    </row>
    <row r="59" spans="1:35" ht="15.75" x14ac:dyDescent="0.2">
      <c r="A59" s="65">
        <v>27.5</v>
      </c>
      <c r="B59" s="71"/>
      <c r="C59" s="89">
        <f t="shared" si="0"/>
        <v>27.5</v>
      </c>
      <c r="D59" s="91">
        <f t="shared" si="1"/>
        <v>27.5</v>
      </c>
      <c r="E59" s="151" t="s">
        <v>98</v>
      </c>
      <c r="F59" s="93">
        <f t="shared" si="2"/>
        <v>27.5</v>
      </c>
      <c r="G59" s="95">
        <f t="shared" si="3"/>
        <v>27.5</v>
      </c>
      <c r="H59" s="66" t="s">
        <v>84</v>
      </c>
      <c r="I59" s="157">
        <f t="shared" si="4"/>
        <v>27.5</v>
      </c>
      <c r="J59" s="96">
        <f t="shared" si="5"/>
        <v>27.5</v>
      </c>
      <c r="K59" s="146"/>
      <c r="L59" s="110">
        <f t="shared" si="6"/>
        <v>27.5</v>
      </c>
      <c r="M59" s="154">
        <f t="shared" si="7"/>
        <v>27.5</v>
      </c>
      <c r="N59" s="235"/>
      <c r="O59" s="160"/>
      <c r="P59" s="160"/>
      <c r="Q59" s="160"/>
      <c r="R59" s="160"/>
      <c r="S59" s="160"/>
      <c r="T59" s="160"/>
      <c r="U59" s="160"/>
      <c r="V59" s="160"/>
      <c r="W59" s="169">
        <f>A58</f>
        <v>27</v>
      </c>
      <c r="X59" s="3"/>
      <c r="Y59" s="3"/>
      <c r="Z59" s="3"/>
      <c r="AA59" s="3"/>
      <c r="AB59" s="3"/>
      <c r="AC59" s="3"/>
      <c r="AD59" s="3"/>
      <c r="AE59" s="3"/>
      <c r="AF59" s="3"/>
      <c r="AG59" s="3"/>
      <c r="AH59" s="3"/>
      <c r="AI59" s="3"/>
    </row>
    <row r="60" spans="1:35" ht="20.25" x14ac:dyDescent="0.2">
      <c r="A60" s="63">
        <v>28</v>
      </c>
      <c r="B60" s="70" t="s">
        <v>64</v>
      </c>
      <c r="C60" s="88">
        <f t="shared" si="0"/>
        <v>28</v>
      </c>
      <c r="D60" s="90">
        <f t="shared" si="1"/>
        <v>28</v>
      </c>
      <c r="E60" s="150" t="s">
        <v>98</v>
      </c>
      <c r="F60" s="92">
        <f t="shared" si="2"/>
        <v>28</v>
      </c>
      <c r="G60" s="94">
        <f t="shared" si="3"/>
        <v>28</v>
      </c>
      <c r="H60" s="67" t="s">
        <v>84</v>
      </c>
      <c r="I60" s="156">
        <f t="shared" si="4"/>
        <v>28</v>
      </c>
      <c r="J60" s="152">
        <f t="shared" si="5"/>
        <v>28</v>
      </c>
      <c r="K60" s="155">
        <f>A60</f>
        <v>28</v>
      </c>
      <c r="L60" s="109">
        <f t="shared" si="6"/>
        <v>28</v>
      </c>
      <c r="M60" s="153">
        <f t="shared" si="7"/>
        <v>28</v>
      </c>
      <c r="N60" s="234"/>
      <c r="O60" s="159"/>
      <c r="P60" s="159"/>
      <c r="Q60" s="159"/>
      <c r="R60" s="159"/>
      <c r="S60" s="159"/>
      <c r="T60" s="159"/>
      <c r="U60" s="159"/>
      <c r="V60" s="159"/>
      <c r="W60" s="168">
        <f>A60</f>
        <v>28</v>
      </c>
      <c r="X60" s="3"/>
      <c r="Y60" s="3"/>
      <c r="Z60" s="3"/>
      <c r="AA60" s="3"/>
      <c r="AB60" s="3"/>
      <c r="AC60" s="3"/>
      <c r="AD60" s="3"/>
      <c r="AE60" s="3"/>
      <c r="AF60" s="3"/>
      <c r="AG60" s="3"/>
      <c r="AH60" s="3"/>
      <c r="AI60" s="3"/>
    </row>
    <row r="61" spans="1:35" ht="15.75" x14ac:dyDescent="0.2">
      <c r="A61" s="65">
        <v>28.5</v>
      </c>
      <c r="B61" s="71"/>
      <c r="C61" s="89">
        <f t="shared" si="0"/>
        <v>28.5</v>
      </c>
      <c r="D61" s="91">
        <f t="shared" si="1"/>
        <v>28.5</v>
      </c>
      <c r="E61" s="151" t="s">
        <v>98</v>
      </c>
      <c r="F61" s="93">
        <f t="shared" si="2"/>
        <v>28.5</v>
      </c>
      <c r="G61" s="95">
        <f t="shared" si="3"/>
        <v>28.5</v>
      </c>
      <c r="H61" s="66" t="s">
        <v>84</v>
      </c>
      <c r="I61" s="157">
        <f t="shared" si="4"/>
        <v>28.5</v>
      </c>
      <c r="J61" s="96">
        <f t="shared" si="5"/>
        <v>28.5</v>
      </c>
      <c r="K61" s="146"/>
      <c r="L61" s="110">
        <f t="shared" si="6"/>
        <v>28.5</v>
      </c>
      <c r="M61" s="154">
        <f t="shared" si="7"/>
        <v>28.5</v>
      </c>
      <c r="N61" s="235"/>
      <c r="O61" s="160"/>
      <c r="P61" s="160"/>
      <c r="Q61" s="160"/>
      <c r="R61" s="160"/>
      <c r="S61" s="160"/>
      <c r="T61" s="160"/>
      <c r="U61" s="160"/>
      <c r="V61" s="160"/>
      <c r="W61" s="169">
        <f>A60</f>
        <v>28</v>
      </c>
      <c r="X61" s="3"/>
      <c r="Y61" s="3"/>
      <c r="Z61" s="3"/>
      <c r="AA61" s="3"/>
      <c r="AB61" s="3"/>
      <c r="AC61" s="3"/>
      <c r="AD61" s="3"/>
      <c r="AE61" s="3"/>
      <c r="AF61" s="3"/>
      <c r="AG61" s="3"/>
      <c r="AH61" s="3"/>
      <c r="AI61" s="3"/>
    </row>
    <row r="62" spans="1:35" ht="20.25" x14ac:dyDescent="0.2">
      <c r="A62" s="63">
        <v>29</v>
      </c>
      <c r="B62" s="70" t="s">
        <v>64</v>
      </c>
      <c r="C62" s="88">
        <f t="shared" si="0"/>
        <v>29</v>
      </c>
      <c r="D62" s="90">
        <f t="shared" si="1"/>
        <v>29</v>
      </c>
      <c r="E62" s="150" t="s">
        <v>98</v>
      </c>
      <c r="F62" s="92">
        <f t="shared" si="2"/>
        <v>29</v>
      </c>
      <c r="G62" s="94">
        <f t="shared" si="3"/>
        <v>29</v>
      </c>
      <c r="H62" s="67" t="s">
        <v>84</v>
      </c>
      <c r="I62" s="156">
        <f t="shared" si="4"/>
        <v>29</v>
      </c>
      <c r="J62" s="152">
        <f t="shared" si="5"/>
        <v>29</v>
      </c>
      <c r="K62" s="155">
        <f>A62</f>
        <v>29</v>
      </c>
      <c r="L62" s="109">
        <f t="shared" si="6"/>
        <v>29</v>
      </c>
      <c r="M62" s="153">
        <f t="shared" si="7"/>
        <v>29</v>
      </c>
      <c r="N62" s="234"/>
      <c r="O62" s="159"/>
      <c r="P62" s="159"/>
      <c r="Q62" s="159"/>
      <c r="R62" s="159"/>
      <c r="S62" s="159"/>
      <c r="T62" s="159"/>
      <c r="U62" s="159"/>
      <c r="V62" s="159"/>
      <c r="W62" s="168">
        <f>A62</f>
        <v>29</v>
      </c>
      <c r="X62" s="3"/>
      <c r="Y62" s="3"/>
      <c r="Z62" s="3"/>
      <c r="AA62" s="3"/>
      <c r="AB62" s="3"/>
      <c r="AC62" s="3"/>
      <c r="AD62" s="3"/>
      <c r="AE62" s="3"/>
      <c r="AF62" s="3"/>
      <c r="AG62" s="3"/>
      <c r="AH62" s="3"/>
      <c r="AI62" s="3"/>
    </row>
    <row r="63" spans="1:35" ht="15.75" x14ac:dyDescent="0.2">
      <c r="A63" s="65">
        <v>29.5</v>
      </c>
      <c r="B63" s="71"/>
      <c r="C63" s="89">
        <f t="shared" si="0"/>
        <v>29.5</v>
      </c>
      <c r="D63" s="91">
        <f t="shared" si="1"/>
        <v>29.5</v>
      </c>
      <c r="E63" s="151" t="s">
        <v>98</v>
      </c>
      <c r="F63" s="93">
        <f t="shared" si="2"/>
        <v>29.5</v>
      </c>
      <c r="G63" s="95">
        <f t="shared" si="3"/>
        <v>29.5</v>
      </c>
      <c r="H63" s="66" t="s">
        <v>84</v>
      </c>
      <c r="I63" s="157">
        <f t="shared" si="4"/>
        <v>29.5</v>
      </c>
      <c r="J63" s="96">
        <f t="shared" si="5"/>
        <v>29.5</v>
      </c>
      <c r="K63" s="146"/>
      <c r="L63" s="110">
        <f t="shared" si="6"/>
        <v>29.5</v>
      </c>
      <c r="M63" s="154">
        <f t="shared" si="7"/>
        <v>29.5</v>
      </c>
      <c r="N63" s="235"/>
      <c r="O63" s="160"/>
      <c r="P63" s="160"/>
      <c r="Q63" s="160"/>
      <c r="R63" s="160"/>
      <c r="S63" s="160"/>
      <c r="T63" s="160"/>
      <c r="U63" s="160"/>
      <c r="V63" s="160"/>
      <c r="W63" s="169">
        <f>A62</f>
        <v>29</v>
      </c>
      <c r="X63" s="3"/>
      <c r="Y63" s="3"/>
      <c r="Z63" s="3"/>
      <c r="AA63" s="3"/>
      <c r="AB63" s="3"/>
      <c r="AC63" s="3"/>
      <c r="AD63" s="3"/>
      <c r="AE63" s="3"/>
      <c r="AF63" s="3"/>
      <c r="AG63" s="3"/>
      <c r="AH63" s="3"/>
      <c r="AI63" s="3"/>
    </row>
    <row r="64" spans="1:35" ht="20.25" x14ac:dyDescent="0.2">
      <c r="A64" s="63">
        <v>30</v>
      </c>
      <c r="B64" s="70" t="s">
        <v>64</v>
      </c>
      <c r="C64" s="88">
        <f t="shared" si="0"/>
        <v>30</v>
      </c>
      <c r="D64" s="90">
        <f t="shared" si="1"/>
        <v>30</v>
      </c>
      <c r="E64" s="150" t="s">
        <v>98</v>
      </c>
      <c r="F64" s="92">
        <f t="shared" si="2"/>
        <v>30</v>
      </c>
      <c r="G64" s="94">
        <f t="shared" si="3"/>
        <v>30</v>
      </c>
      <c r="H64" s="67" t="s">
        <v>84</v>
      </c>
      <c r="I64" s="156">
        <f t="shared" si="4"/>
        <v>30</v>
      </c>
      <c r="J64" s="152">
        <f t="shared" si="5"/>
        <v>30</v>
      </c>
      <c r="K64" s="155">
        <f>A64</f>
        <v>30</v>
      </c>
      <c r="L64" s="109">
        <f t="shared" si="6"/>
        <v>30</v>
      </c>
      <c r="M64" s="153">
        <f t="shared" si="7"/>
        <v>30</v>
      </c>
      <c r="N64" s="234"/>
      <c r="O64" s="159"/>
      <c r="P64" s="159"/>
      <c r="Q64" s="159"/>
      <c r="R64" s="159"/>
      <c r="S64" s="159"/>
      <c r="T64" s="159"/>
      <c r="U64" s="159"/>
      <c r="V64" s="159"/>
      <c r="W64" s="168">
        <f>A64</f>
        <v>30</v>
      </c>
      <c r="X64" s="3"/>
      <c r="Y64" s="3"/>
      <c r="Z64" s="3"/>
      <c r="AA64" s="3"/>
      <c r="AB64" s="3"/>
      <c r="AC64" s="3"/>
      <c r="AD64" s="3"/>
      <c r="AE64" s="3"/>
      <c r="AF64" s="3"/>
      <c r="AG64" s="3"/>
      <c r="AH64" s="3"/>
      <c r="AI64" s="3"/>
    </row>
    <row r="65" spans="1:35" ht="15.75" x14ac:dyDescent="0.2">
      <c r="A65" s="65">
        <v>30.5</v>
      </c>
      <c r="B65" s="71"/>
      <c r="C65" s="89">
        <f t="shared" si="0"/>
        <v>30.5</v>
      </c>
      <c r="D65" s="91">
        <f t="shared" si="1"/>
        <v>30.5</v>
      </c>
      <c r="E65" s="151" t="s">
        <v>98</v>
      </c>
      <c r="F65" s="93">
        <f t="shared" si="2"/>
        <v>30.5</v>
      </c>
      <c r="G65" s="95">
        <f t="shared" si="3"/>
        <v>30.5</v>
      </c>
      <c r="H65" s="66" t="s">
        <v>84</v>
      </c>
      <c r="I65" s="157">
        <f t="shared" si="4"/>
        <v>30.5</v>
      </c>
      <c r="J65" s="96">
        <f t="shared" si="5"/>
        <v>30.5</v>
      </c>
      <c r="K65" s="146"/>
      <c r="L65" s="110">
        <f t="shared" si="6"/>
        <v>30.5</v>
      </c>
      <c r="M65" s="154">
        <f t="shared" si="7"/>
        <v>30.5</v>
      </c>
      <c r="N65" s="235"/>
      <c r="O65" s="160"/>
      <c r="P65" s="160"/>
      <c r="Q65" s="160"/>
      <c r="R65" s="160"/>
      <c r="S65" s="160"/>
      <c r="T65" s="160"/>
      <c r="U65" s="160"/>
      <c r="V65" s="160"/>
      <c r="W65" s="169">
        <f>A64</f>
        <v>30</v>
      </c>
      <c r="X65" s="3"/>
      <c r="Y65" s="3"/>
      <c r="Z65" s="3"/>
      <c r="AA65" s="3"/>
      <c r="AB65" s="3"/>
      <c r="AC65" s="3"/>
      <c r="AD65" s="3"/>
      <c r="AE65" s="3"/>
      <c r="AF65" s="3"/>
      <c r="AG65" s="3"/>
      <c r="AH65" s="3"/>
      <c r="AI65" s="3"/>
    </row>
    <row r="66" spans="1:35" ht="20.25" x14ac:dyDescent="0.2">
      <c r="A66" s="63">
        <v>31</v>
      </c>
      <c r="B66" s="70" t="s">
        <v>64</v>
      </c>
      <c r="C66" s="88">
        <f t="shared" si="0"/>
        <v>31</v>
      </c>
      <c r="D66" s="90">
        <f t="shared" si="1"/>
        <v>31</v>
      </c>
      <c r="E66" s="150" t="s">
        <v>98</v>
      </c>
      <c r="F66" s="92">
        <f t="shared" si="2"/>
        <v>31</v>
      </c>
      <c r="G66" s="94">
        <f t="shared" si="3"/>
        <v>31</v>
      </c>
      <c r="H66" s="67" t="s">
        <v>84</v>
      </c>
      <c r="I66" s="156">
        <f t="shared" si="4"/>
        <v>31</v>
      </c>
      <c r="J66" s="152">
        <f t="shared" si="5"/>
        <v>31</v>
      </c>
      <c r="K66" s="155">
        <f>A66</f>
        <v>31</v>
      </c>
      <c r="L66" s="109">
        <f t="shared" si="6"/>
        <v>31</v>
      </c>
      <c r="M66" s="153">
        <f t="shared" si="7"/>
        <v>31</v>
      </c>
      <c r="N66" s="234"/>
      <c r="O66" s="159"/>
      <c r="P66" s="159"/>
      <c r="Q66" s="159"/>
      <c r="R66" s="159"/>
      <c r="S66" s="159"/>
      <c r="T66" s="159"/>
      <c r="U66" s="159"/>
      <c r="V66" s="159"/>
      <c r="W66" s="168">
        <f>A66</f>
        <v>31</v>
      </c>
    </row>
    <row r="67" spans="1:35" ht="15.75" x14ac:dyDescent="0.2">
      <c r="A67" s="65">
        <v>31.5</v>
      </c>
      <c r="B67" s="71"/>
      <c r="C67" s="89">
        <f t="shared" si="0"/>
        <v>31.5</v>
      </c>
      <c r="D67" s="91">
        <f t="shared" si="1"/>
        <v>31.5</v>
      </c>
      <c r="E67" s="151" t="s">
        <v>98</v>
      </c>
      <c r="F67" s="93">
        <f t="shared" si="2"/>
        <v>31.5</v>
      </c>
      <c r="G67" s="95">
        <f t="shared" si="3"/>
        <v>31.5</v>
      </c>
      <c r="H67" s="66" t="s">
        <v>84</v>
      </c>
      <c r="I67" s="157">
        <f t="shared" si="4"/>
        <v>31.5</v>
      </c>
      <c r="J67" s="96">
        <f t="shared" si="5"/>
        <v>31.5</v>
      </c>
      <c r="K67" s="146"/>
      <c r="L67" s="110">
        <f t="shared" si="6"/>
        <v>31.5</v>
      </c>
      <c r="M67" s="154">
        <f t="shared" si="7"/>
        <v>31.5</v>
      </c>
      <c r="N67" s="235"/>
      <c r="O67" s="160"/>
      <c r="P67" s="160"/>
      <c r="Q67" s="160"/>
      <c r="R67" s="160"/>
      <c r="S67" s="160"/>
      <c r="T67" s="160"/>
      <c r="U67" s="160"/>
      <c r="V67" s="160"/>
      <c r="W67" s="169">
        <f>A66</f>
        <v>31</v>
      </c>
    </row>
    <row r="68" spans="1:35" ht="20.25" x14ac:dyDescent="0.2">
      <c r="A68" s="63">
        <v>32</v>
      </c>
      <c r="B68" s="70" t="s">
        <v>64</v>
      </c>
      <c r="C68" s="88">
        <f t="shared" ref="C68:C73" si="8">A68</f>
        <v>32</v>
      </c>
      <c r="D68" s="90">
        <f t="shared" ref="D68:D73" si="9">A68</f>
        <v>32</v>
      </c>
      <c r="E68" s="150" t="s">
        <v>98</v>
      </c>
      <c r="F68" s="92">
        <f t="shared" ref="F68:F73" si="10">A68</f>
        <v>32</v>
      </c>
      <c r="G68" s="94">
        <f t="shared" ref="G68:G73" si="11">A68</f>
        <v>32</v>
      </c>
      <c r="H68" s="67" t="s">
        <v>84</v>
      </c>
      <c r="I68" s="156">
        <f t="shared" ref="I68:I73" si="12">A68</f>
        <v>32</v>
      </c>
      <c r="J68" s="152">
        <f t="shared" ref="J68:J73" si="13">A68</f>
        <v>32</v>
      </c>
      <c r="K68" s="155">
        <f>A68</f>
        <v>32</v>
      </c>
      <c r="L68" s="109">
        <f t="shared" ref="L68:L73" si="14">A68</f>
        <v>32</v>
      </c>
      <c r="M68" s="153">
        <f t="shared" ref="M68:M73" si="15">A68</f>
        <v>32</v>
      </c>
      <c r="N68" s="234"/>
      <c r="O68" s="159"/>
      <c r="P68" s="159"/>
      <c r="Q68" s="159"/>
      <c r="R68" s="159"/>
      <c r="S68" s="159"/>
      <c r="T68" s="159"/>
      <c r="U68" s="159"/>
      <c r="V68" s="159"/>
      <c r="W68" s="168">
        <f>A68</f>
        <v>32</v>
      </c>
    </row>
    <row r="69" spans="1:35" ht="15.75" x14ac:dyDescent="0.2">
      <c r="A69" s="65">
        <v>32.5</v>
      </c>
      <c r="B69" s="71"/>
      <c r="C69" s="89">
        <f t="shared" si="8"/>
        <v>32.5</v>
      </c>
      <c r="D69" s="91">
        <f t="shared" si="9"/>
        <v>32.5</v>
      </c>
      <c r="E69" s="151" t="s">
        <v>98</v>
      </c>
      <c r="F69" s="93">
        <f t="shared" si="10"/>
        <v>32.5</v>
      </c>
      <c r="G69" s="95">
        <f t="shared" si="11"/>
        <v>32.5</v>
      </c>
      <c r="H69" s="66" t="s">
        <v>84</v>
      </c>
      <c r="I69" s="157">
        <f t="shared" si="12"/>
        <v>32.5</v>
      </c>
      <c r="J69" s="96">
        <f t="shared" si="13"/>
        <v>32.5</v>
      </c>
      <c r="K69" s="146"/>
      <c r="L69" s="110">
        <f t="shared" si="14"/>
        <v>32.5</v>
      </c>
      <c r="M69" s="154">
        <f t="shared" si="15"/>
        <v>32.5</v>
      </c>
      <c r="N69" s="235"/>
      <c r="O69" s="160"/>
      <c r="P69" s="160"/>
      <c r="Q69" s="160"/>
      <c r="R69" s="160"/>
      <c r="S69" s="160"/>
      <c r="T69" s="160"/>
      <c r="U69" s="160"/>
      <c r="V69" s="160"/>
      <c r="W69" s="169">
        <f>A68</f>
        <v>32</v>
      </c>
    </row>
    <row r="70" spans="1:35" ht="20.25" x14ac:dyDescent="0.2">
      <c r="A70" s="63">
        <v>33</v>
      </c>
      <c r="B70" s="70" t="s">
        <v>64</v>
      </c>
      <c r="C70" s="88">
        <f t="shared" si="8"/>
        <v>33</v>
      </c>
      <c r="D70" s="90">
        <f t="shared" si="9"/>
        <v>33</v>
      </c>
      <c r="E70" s="150" t="s">
        <v>98</v>
      </c>
      <c r="F70" s="92">
        <f t="shared" si="10"/>
        <v>33</v>
      </c>
      <c r="G70" s="94">
        <f t="shared" si="11"/>
        <v>33</v>
      </c>
      <c r="H70" s="67" t="s">
        <v>84</v>
      </c>
      <c r="I70" s="156">
        <f t="shared" si="12"/>
        <v>33</v>
      </c>
      <c r="J70" s="152">
        <f t="shared" si="13"/>
        <v>33</v>
      </c>
      <c r="K70" s="155">
        <f>A70</f>
        <v>33</v>
      </c>
      <c r="L70" s="109">
        <f t="shared" si="14"/>
        <v>33</v>
      </c>
      <c r="M70" s="153">
        <f t="shared" si="15"/>
        <v>33</v>
      </c>
      <c r="N70" s="234"/>
      <c r="O70" s="159"/>
      <c r="P70" s="159"/>
      <c r="Q70" s="159"/>
      <c r="R70" s="159"/>
      <c r="S70" s="159"/>
      <c r="T70" s="159"/>
      <c r="U70" s="159"/>
      <c r="V70" s="159"/>
      <c r="W70" s="168">
        <f>A70</f>
        <v>33</v>
      </c>
    </row>
    <row r="71" spans="1:35" ht="15.75" x14ac:dyDescent="0.2">
      <c r="A71" s="65">
        <v>33.5</v>
      </c>
      <c r="B71" s="71"/>
      <c r="C71" s="89">
        <f t="shared" si="8"/>
        <v>33.5</v>
      </c>
      <c r="D71" s="91">
        <f t="shared" si="9"/>
        <v>33.5</v>
      </c>
      <c r="E71" s="151" t="s">
        <v>98</v>
      </c>
      <c r="F71" s="93">
        <f t="shared" si="10"/>
        <v>33.5</v>
      </c>
      <c r="G71" s="95">
        <f t="shared" si="11"/>
        <v>33.5</v>
      </c>
      <c r="H71" s="66" t="s">
        <v>84</v>
      </c>
      <c r="I71" s="157">
        <f t="shared" si="12"/>
        <v>33.5</v>
      </c>
      <c r="J71" s="96">
        <f t="shared" si="13"/>
        <v>33.5</v>
      </c>
      <c r="K71" s="146"/>
      <c r="L71" s="110">
        <f t="shared" si="14"/>
        <v>33.5</v>
      </c>
      <c r="M71" s="154">
        <f t="shared" si="15"/>
        <v>33.5</v>
      </c>
      <c r="N71" s="235"/>
      <c r="O71" s="160"/>
      <c r="P71" s="160"/>
      <c r="Q71" s="160"/>
      <c r="R71" s="160"/>
      <c r="S71" s="160"/>
      <c r="T71" s="160"/>
      <c r="U71" s="160"/>
      <c r="V71" s="160"/>
      <c r="W71" s="169">
        <f>A70</f>
        <v>33</v>
      </c>
    </row>
    <row r="72" spans="1:35" ht="20.25" x14ac:dyDescent="0.2">
      <c r="A72" s="63">
        <v>34</v>
      </c>
      <c r="B72" s="70" t="s">
        <v>64</v>
      </c>
      <c r="C72" s="88">
        <f t="shared" si="8"/>
        <v>34</v>
      </c>
      <c r="D72" s="90">
        <f t="shared" si="9"/>
        <v>34</v>
      </c>
      <c r="E72" s="150" t="s">
        <v>98</v>
      </c>
      <c r="F72" s="92">
        <f t="shared" si="10"/>
        <v>34</v>
      </c>
      <c r="G72" s="94">
        <f t="shared" si="11"/>
        <v>34</v>
      </c>
      <c r="H72" s="67" t="s">
        <v>84</v>
      </c>
      <c r="I72" s="156">
        <f t="shared" si="12"/>
        <v>34</v>
      </c>
      <c r="J72" s="152">
        <f t="shared" si="13"/>
        <v>34</v>
      </c>
      <c r="K72" s="155">
        <f>A72</f>
        <v>34</v>
      </c>
      <c r="L72" s="109">
        <f t="shared" si="14"/>
        <v>34</v>
      </c>
      <c r="M72" s="153">
        <f t="shared" si="15"/>
        <v>34</v>
      </c>
      <c r="N72" s="234"/>
      <c r="O72" s="159"/>
      <c r="P72" s="159"/>
      <c r="Q72" s="159"/>
      <c r="R72" s="159"/>
      <c r="S72" s="159"/>
      <c r="T72" s="159"/>
      <c r="U72" s="159"/>
      <c r="V72" s="159"/>
      <c r="W72" s="168">
        <f>A72</f>
        <v>34</v>
      </c>
    </row>
    <row r="73" spans="1:35" ht="15.75" x14ac:dyDescent="0.2">
      <c r="A73" s="65">
        <v>34.5</v>
      </c>
      <c r="B73" s="71"/>
      <c r="C73" s="89">
        <f t="shared" si="8"/>
        <v>34.5</v>
      </c>
      <c r="D73" s="91">
        <f t="shared" si="9"/>
        <v>34.5</v>
      </c>
      <c r="E73" s="151" t="s">
        <v>98</v>
      </c>
      <c r="F73" s="93">
        <f t="shared" si="10"/>
        <v>34.5</v>
      </c>
      <c r="G73" s="95">
        <f t="shared" si="11"/>
        <v>34.5</v>
      </c>
      <c r="H73" s="66" t="s">
        <v>84</v>
      </c>
      <c r="I73" s="157">
        <f t="shared" si="12"/>
        <v>34.5</v>
      </c>
      <c r="J73" s="96">
        <f t="shared" si="13"/>
        <v>34.5</v>
      </c>
      <c r="K73" s="146"/>
      <c r="L73" s="110">
        <f t="shared" si="14"/>
        <v>34.5</v>
      </c>
      <c r="M73" s="154">
        <f t="shared" si="15"/>
        <v>34.5</v>
      </c>
      <c r="N73" s="235"/>
      <c r="O73" s="160"/>
      <c r="P73" s="160"/>
      <c r="Q73" s="160"/>
      <c r="R73" s="160"/>
      <c r="S73" s="160"/>
      <c r="T73" s="160"/>
      <c r="U73" s="160"/>
      <c r="V73" s="160"/>
      <c r="W73" s="169">
        <f>A72</f>
        <v>34</v>
      </c>
    </row>
    <row r="74" spans="1:35" ht="20.25" x14ac:dyDescent="0.2">
      <c r="A74" s="63">
        <v>35</v>
      </c>
      <c r="B74" s="70" t="s">
        <v>64</v>
      </c>
      <c r="C74" s="88">
        <f t="shared" ref="C74:C95" si="16">A74</f>
        <v>35</v>
      </c>
      <c r="D74" s="90">
        <f t="shared" ref="D74:D95" si="17">A74</f>
        <v>35</v>
      </c>
      <c r="E74" s="150" t="s">
        <v>98</v>
      </c>
      <c r="F74" s="92">
        <f t="shared" ref="F74:F95" si="18">A74</f>
        <v>35</v>
      </c>
      <c r="G74" s="94">
        <f t="shared" ref="G74:G95" si="19">A74</f>
        <v>35</v>
      </c>
      <c r="H74" s="67" t="s">
        <v>84</v>
      </c>
      <c r="I74" s="156">
        <f t="shared" ref="I74:I95" si="20">A74</f>
        <v>35</v>
      </c>
      <c r="J74" s="152">
        <f t="shared" ref="J74:J95" si="21">A74</f>
        <v>35</v>
      </c>
      <c r="K74" s="155">
        <f>A74</f>
        <v>35</v>
      </c>
      <c r="L74" s="109">
        <f t="shared" ref="L74:L95" si="22">A74</f>
        <v>35</v>
      </c>
      <c r="M74" s="153">
        <f t="shared" ref="M74:M95" si="23">A74</f>
        <v>35</v>
      </c>
      <c r="N74" s="234"/>
      <c r="O74" s="159"/>
      <c r="P74" s="159"/>
      <c r="Q74" s="159"/>
      <c r="R74" s="159"/>
      <c r="S74" s="159"/>
      <c r="T74" s="159"/>
      <c r="U74" s="159"/>
      <c r="V74" s="159"/>
      <c r="W74" s="168">
        <f>A74</f>
        <v>35</v>
      </c>
    </row>
    <row r="75" spans="1:35" ht="15.75" x14ac:dyDescent="0.2">
      <c r="A75" s="65">
        <v>35.5</v>
      </c>
      <c r="B75" s="71"/>
      <c r="C75" s="89">
        <f t="shared" si="16"/>
        <v>35.5</v>
      </c>
      <c r="D75" s="91">
        <f t="shared" si="17"/>
        <v>35.5</v>
      </c>
      <c r="E75" s="151" t="s">
        <v>98</v>
      </c>
      <c r="F75" s="93">
        <f t="shared" si="18"/>
        <v>35.5</v>
      </c>
      <c r="G75" s="95">
        <f t="shared" si="19"/>
        <v>35.5</v>
      </c>
      <c r="H75" s="66" t="s">
        <v>84</v>
      </c>
      <c r="I75" s="157">
        <f t="shared" si="20"/>
        <v>35.5</v>
      </c>
      <c r="J75" s="96">
        <f t="shared" si="21"/>
        <v>35.5</v>
      </c>
      <c r="K75" s="146"/>
      <c r="L75" s="110">
        <f t="shared" si="22"/>
        <v>35.5</v>
      </c>
      <c r="M75" s="154">
        <f t="shared" si="23"/>
        <v>35.5</v>
      </c>
      <c r="N75" s="235"/>
      <c r="O75" s="160"/>
      <c r="P75" s="160"/>
      <c r="Q75" s="160"/>
      <c r="R75" s="160"/>
      <c r="S75" s="160"/>
      <c r="T75" s="160"/>
      <c r="U75" s="160"/>
      <c r="V75" s="160"/>
      <c r="W75" s="169">
        <f>A74</f>
        <v>35</v>
      </c>
    </row>
    <row r="76" spans="1:35" ht="20.25" x14ac:dyDescent="0.2">
      <c r="A76" s="63">
        <v>36</v>
      </c>
      <c r="B76" s="70" t="s">
        <v>64</v>
      </c>
      <c r="C76" s="88">
        <f t="shared" si="16"/>
        <v>36</v>
      </c>
      <c r="D76" s="90">
        <f t="shared" si="17"/>
        <v>36</v>
      </c>
      <c r="E76" s="150" t="s">
        <v>98</v>
      </c>
      <c r="F76" s="92">
        <f t="shared" si="18"/>
        <v>36</v>
      </c>
      <c r="G76" s="94">
        <f t="shared" si="19"/>
        <v>36</v>
      </c>
      <c r="H76" s="67" t="s">
        <v>84</v>
      </c>
      <c r="I76" s="156">
        <f t="shared" si="20"/>
        <v>36</v>
      </c>
      <c r="J76" s="152">
        <f t="shared" si="21"/>
        <v>36</v>
      </c>
      <c r="K76" s="155">
        <f>A76</f>
        <v>36</v>
      </c>
      <c r="L76" s="109">
        <f t="shared" si="22"/>
        <v>36</v>
      </c>
      <c r="M76" s="153">
        <f t="shared" si="23"/>
        <v>36</v>
      </c>
      <c r="N76" s="234"/>
      <c r="O76" s="159"/>
      <c r="P76" s="159"/>
      <c r="Q76" s="159"/>
      <c r="R76" s="159"/>
      <c r="S76" s="159"/>
      <c r="T76" s="159"/>
      <c r="U76" s="159"/>
      <c r="V76" s="159"/>
      <c r="W76" s="168">
        <f>A76</f>
        <v>36</v>
      </c>
    </row>
    <row r="77" spans="1:35" ht="15.75" x14ac:dyDescent="0.2">
      <c r="A77" s="65">
        <v>36.5</v>
      </c>
      <c r="B77" s="71"/>
      <c r="C77" s="89">
        <f t="shared" si="16"/>
        <v>36.5</v>
      </c>
      <c r="D77" s="91">
        <f t="shared" si="17"/>
        <v>36.5</v>
      </c>
      <c r="E77" s="151" t="s">
        <v>98</v>
      </c>
      <c r="F77" s="93">
        <f t="shared" si="18"/>
        <v>36.5</v>
      </c>
      <c r="G77" s="95">
        <f t="shared" si="19"/>
        <v>36.5</v>
      </c>
      <c r="H77" s="66" t="s">
        <v>84</v>
      </c>
      <c r="I77" s="157">
        <f t="shared" si="20"/>
        <v>36.5</v>
      </c>
      <c r="J77" s="96">
        <f t="shared" si="21"/>
        <v>36.5</v>
      </c>
      <c r="K77" s="146"/>
      <c r="L77" s="110">
        <f t="shared" si="22"/>
        <v>36.5</v>
      </c>
      <c r="M77" s="154">
        <f t="shared" si="23"/>
        <v>36.5</v>
      </c>
      <c r="N77" s="235"/>
      <c r="O77" s="160"/>
      <c r="P77" s="160"/>
      <c r="Q77" s="160"/>
      <c r="R77" s="160"/>
      <c r="S77" s="160"/>
      <c r="T77" s="160"/>
      <c r="U77" s="160"/>
      <c r="V77" s="160"/>
      <c r="W77" s="169">
        <f>A76</f>
        <v>36</v>
      </c>
    </row>
    <row r="78" spans="1:35" ht="20.25" x14ac:dyDescent="0.2">
      <c r="A78" s="63">
        <v>37</v>
      </c>
      <c r="B78" s="70" t="s">
        <v>64</v>
      </c>
      <c r="C78" s="88">
        <f t="shared" si="16"/>
        <v>37</v>
      </c>
      <c r="D78" s="90">
        <f t="shared" si="17"/>
        <v>37</v>
      </c>
      <c r="E78" s="150" t="s">
        <v>98</v>
      </c>
      <c r="F78" s="92">
        <f t="shared" si="18"/>
        <v>37</v>
      </c>
      <c r="G78" s="94">
        <f t="shared" si="19"/>
        <v>37</v>
      </c>
      <c r="H78" s="67" t="s">
        <v>84</v>
      </c>
      <c r="I78" s="156">
        <f t="shared" si="20"/>
        <v>37</v>
      </c>
      <c r="J78" s="152">
        <f t="shared" si="21"/>
        <v>37</v>
      </c>
      <c r="K78" s="155">
        <f>A78</f>
        <v>37</v>
      </c>
      <c r="L78" s="109">
        <f t="shared" si="22"/>
        <v>37</v>
      </c>
      <c r="M78" s="153">
        <f t="shared" si="23"/>
        <v>37</v>
      </c>
      <c r="N78" s="234"/>
      <c r="O78" s="159"/>
      <c r="P78" s="159"/>
      <c r="Q78" s="159"/>
      <c r="R78" s="159"/>
      <c r="S78" s="159"/>
      <c r="T78" s="159"/>
      <c r="U78" s="159"/>
      <c r="V78" s="159"/>
      <c r="W78" s="168">
        <f>A78</f>
        <v>37</v>
      </c>
    </row>
    <row r="79" spans="1:35" ht="15.75" x14ac:dyDescent="0.2">
      <c r="A79" s="65">
        <v>37.5</v>
      </c>
      <c r="B79" s="71"/>
      <c r="C79" s="89">
        <f t="shared" si="16"/>
        <v>37.5</v>
      </c>
      <c r="D79" s="91">
        <f t="shared" si="17"/>
        <v>37.5</v>
      </c>
      <c r="E79" s="151" t="s">
        <v>98</v>
      </c>
      <c r="F79" s="93">
        <f t="shared" si="18"/>
        <v>37.5</v>
      </c>
      <c r="G79" s="95">
        <f t="shared" si="19"/>
        <v>37.5</v>
      </c>
      <c r="H79" s="66" t="s">
        <v>84</v>
      </c>
      <c r="I79" s="157">
        <f t="shared" si="20"/>
        <v>37.5</v>
      </c>
      <c r="J79" s="96">
        <f t="shared" si="21"/>
        <v>37.5</v>
      </c>
      <c r="K79" s="146"/>
      <c r="L79" s="110">
        <f t="shared" si="22"/>
        <v>37.5</v>
      </c>
      <c r="M79" s="154">
        <f t="shared" si="23"/>
        <v>37.5</v>
      </c>
      <c r="N79" s="235"/>
      <c r="O79" s="160"/>
      <c r="P79" s="160"/>
      <c r="Q79" s="160"/>
      <c r="R79" s="160"/>
      <c r="S79" s="160"/>
      <c r="T79" s="160"/>
      <c r="U79" s="160"/>
      <c r="V79" s="160"/>
      <c r="W79" s="169">
        <f>A78</f>
        <v>37</v>
      </c>
    </row>
    <row r="80" spans="1:35" ht="20.25" x14ac:dyDescent="0.2">
      <c r="A80" s="63">
        <v>38</v>
      </c>
      <c r="B80" s="70" t="s">
        <v>64</v>
      </c>
      <c r="C80" s="88">
        <f t="shared" si="16"/>
        <v>38</v>
      </c>
      <c r="D80" s="90">
        <f t="shared" si="17"/>
        <v>38</v>
      </c>
      <c r="E80" s="150" t="s">
        <v>98</v>
      </c>
      <c r="F80" s="92">
        <f t="shared" si="18"/>
        <v>38</v>
      </c>
      <c r="G80" s="94">
        <f t="shared" si="19"/>
        <v>38</v>
      </c>
      <c r="H80" s="67" t="s">
        <v>84</v>
      </c>
      <c r="I80" s="156">
        <f t="shared" si="20"/>
        <v>38</v>
      </c>
      <c r="J80" s="152">
        <f t="shared" si="21"/>
        <v>38</v>
      </c>
      <c r="K80" s="155">
        <f>A80</f>
        <v>38</v>
      </c>
      <c r="L80" s="109">
        <f t="shared" si="22"/>
        <v>38</v>
      </c>
      <c r="M80" s="153">
        <f t="shared" si="23"/>
        <v>38</v>
      </c>
      <c r="N80" s="234"/>
      <c r="O80" s="159"/>
      <c r="P80" s="159"/>
      <c r="Q80" s="159"/>
      <c r="R80" s="159"/>
      <c r="S80" s="159"/>
      <c r="T80" s="159"/>
      <c r="U80" s="159"/>
      <c r="V80" s="159"/>
      <c r="W80" s="168">
        <f>A80</f>
        <v>38</v>
      </c>
    </row>
    <row r="81" spans="1:23" ht="15.75" x14ac:dyDescent="0.2">
      <c r="A81" s="65">
        <v>38.5</v>
      </c>
      <c r="B81" s="71"/>
      <c r="C81" s="89">
        <f t="shared" si="16"/>
        <v>38.5</v>
      </c>
      <c r="D81" s="91">
        <f t="shared" si="17"/>
        <v>38.5</v>
      </c>
      <c r="E81" s="151" t="s">
        <v>98</v>
      </c>
      <c r="F81" s="93">
        <f t="shared" si="18"/>
        <v>38.5</v>
      </c>
      <c r="G81" s="95">
        <f t="shared" si="19"/>
        <v>38.5</v>
      </c>
      <c r="H81" s="66" t="s">
        <v>84</v>
      </c>
      <c r="I81" s="157">
        <f t="shared" si="20"/>
        <v>38.5</v>
      </c>
      <c r="J81" s="96">
        <f t="shared" si="21"/>
        <v>38.5</v>
      </c>
      <c r="K81" s="146"/>
      <c r="L81" s="110">
        <f t="shared" si="22"/>
        <v>38.5</v>
      </c>
      <c r="M81" s="154">
        <f t="shared" si="23"/>
        <v>38.5</v>
      </c>
      <c r="N81" s="235"/>
      <c r="O81" s="160"/>
      <c r="P81" s="160"/>
      <c r="Q81" s="160"/>
      <c r="R81" s="160"/>
      <c r="S81" s="160"/>
      <c r="T81" s="160"/>
      <c r="U81" s="160"/>
      <c r="V81" s="160"/>
      <c r="W81" s="169">
        <f>A80</f>
        <v>38</v>
      </c>
    </row>
    <row r="82" spans="1:23" ht="20.25" x14ac:dyDescent="0.2">
      <c r="A82" s="63">
        <v>39</v>
      </c>
      <c r="B82" s="70" t="s">
        <v>64</v>
      </c>
      <c r="C82" s="88">
        <f t="shared" si="16"/>
        <v>39</v>
      </c>
      <c r="D82" s="90">
        <f t="shared" si="17"/>
        <v>39</v>
      </c>
      <c r="E82" s="150" t="s">
        <v>98</v>
      </c>
      <c r="F82" s="92">
        <f t="shared" si="18"/>
        <v>39</v>
      </c>
      <c r="G82" s="94">
        <f t="shared" si="19"/>
        <v>39</v>
      </c>
      <c r="H82" s="67" t="s">
        <v>84</v>
      </c>
      <c r="I82" s="156">
        <f t="shared" si="20"/>
        <v>39</v>
      </c>
      <c r="J82" s="152">
        <f t="shared" si="21"/>
        <v>39</v>
      </c>
      <c r="K82" s="155">
        <f>A82</f>
        <v>39</v>
      </c>
      <c r="L82" s="109">
        <f t="shared" si="22"/>
        <v>39</v>
      </c>
      <c r="M82" s="153">
        <f t="shared" si="23"/>
        <v>39</v>
      </c>
      <c r="N82" s="234"/>
      <c r="O82" s="159"/>
      <c r="P82" s="159"/>
      <c r="Q82" s="159"/>
      <c r="R82" s="159"/>
      <c r="S82" s="159"/>
      <c r="T82" s="159"/>
      <c r="U82" s="159"/>
      <c r="V82" s="159"/>
      <c r="W82" s="168">
        <f>A82</f>
        <v>39</v>
      </c>
    </row>
    <row r="83" spans="1:23" ht="15.75" x14ac:dyDescent="0.2">
      <c r="A83" s="65">
        <v>39.5</v>
      </c>
      <c r="B83" s="71"/>
      <c r="C83" s="89">
        <f t="shared" si="16"/>
        <v>39.5</v>
      </c>
      <c r="D83" s="91">
        <f t="shared" si="17"/>
        <v>39.5</v>
      </c>
      <c r="E83" s="151" t="s">
        <v>98</v>
      </c>
      <c r="F83" s="93">
        <f t="shared" si="18"/>
        <v>39.5</v>
      </c>
      <c r="G83" s="95">
        <f t="shared" si="19"/>
        <v>39.5</v>
      </c>
      <c r="H83" s="66" t="s">
        <v>84</v>
      </c>
      <c r="I83" s="157">
        <f t="shared" si="20"/>
        <v>39.5</v>
      </c>
      <c r="J83" s="96">
        <f t="shared" si="21"/>
        <v>39.5</v>
      </c>
      <c r="K83" s="146"/>
      <c r="L83" s="110">
        <f t="shared" si="22"/>
        <v>39.5</v>
      </c>
      <c r="M83" s="154">
        <f t="shared" si="23"/>
        <v>39.5</v>
      </c>
      <c r="N83" s="235"/>
      <c r="O83" s="160"/>
      <c r="P83" s="160"/>
      <c r="Q83" s="160"/>
      <c r="R83" s="160"/>
      <c r="S83" s="160"/>
      <c r="T83" s="160"/>
      <c r="U83" s="160"/>
      <c r="V83" s="160"/>
      <c r="W83" s="169">
        <f>A82</f>
        <v>39</v>
      </c>
    </row>
    <row r="84" spans="1:23" ht="20.25" x14ac:dyDescent="0.2">
      <c r="A84" s="63">
        <v>40</v>
      </c>
      <c r="B84" s="70" t="s">
        <v>64</v>
      </c>
      <c r="C84" s="88">
        <f t="shared" si="16"/>
        <v>40</v>
      </c>
      <c r="D84" s="90">
        <f t="shared" si="17"/>
        <v>40</v>
      </c>
      <c r="E84" s="150" t="s">
        <v>98</v>
      </c>
      <c r="F84" s="92">
        <f t="shared" si="18"/>
        <v>40</v>
      </c>
      <c r="G84" s="94">
        <f t="shared" si="19"/>
        <v>40</v>
      </c>
      <c r="H84" s="67" t="s">
        <v>84</v>
      </c>
      <c r="I84" s="156">
        <f t="shared" si="20"/>
        <v>40</v>
      </c>
      <c r="J84" s="152">
        <f t="shared" si="21"/>
        <v>40</v>
      </c>
      <c r="K84" s="155">
        <f>A84</f>
        <v>40</v>
      </c>
      <c r="L84" s="109">
        <f t="shared" si="22"/>
        <v>40</v>
      </c>
      <c r="M84" s="153">
        <f t="shared" si="23"/>
        <v>40</v>
      </c>
      <c r="N84" s="234"/>
      <c r="O84" s="159"/>
      <c r="P84" s="159"/>
      <c r="Q84" s="159"/>
      <c r="R84" s="159"/>
      <c r="S84" s="159"/>
      <c r="T84" s="159"/>
      <c r="U84" s="159"/>
      <c r="V84" s="159"/>
      <c r="W84" s="168">
        <f>A84</f>
        <v>40</v>
      </c>
    </row>
    <row r="85" spans="1:23" ht="15.75" x14ac:dyDescent="0.2">
      <c r="A85" s="65">
        <v>40.5</v>
      </c>
      <c r="B85" s="71"/>
      <c r="C85" s="89">
        <f t="shared" si="16"/>
        <v>40.5</v>
      </c>
      <c r="D85" s="91">
        <f t="shared" si="17"/>
        <v>40.5</v>
      </c>
      <c r="E85" s="151" t="s">
        <v>98</v>
      </c>
      <c r="F85" s="93">
        <f t="shared" si="18"/>
        <v>40.5</v>
      </c>
      <c r="G85" s="95">
        <f t="shared" si="19"/>
        <v>40.5</v>
      </c>
      <c r="H85" s="66" t="s">
        <v>84</v>
      </c>
      <c r="I85" s="157">
        <f t="shared" si="20"/>
        <v>40.5</v>
      </c>
      <c r="J85" s="96">
        <f t="shared" si="21"/>
        <v>40.5</v>
      </c>
      <c r="K85" s="146"/>
      <c r="L85" s="110">
        <f t="shared" si="22"/>
        <v>40.5</v>
      </c>
      <c r="M85" s="154">
        <f t="shared" si="23"/>
        <v>40.5</v>
      </c>
      <c r="N85" s="235"/>
      <c r="O85" s="160"/>
      <c r="P85" s="160"/>
      <c r="Q85" s="160"/>
      <c r="R85" s="160"/>
      <c r="S85" s="160"/>
      <c r="T85" s="160"/>
      <c r="U85" s="160"/>
      <c r="V85" s="160"/>
      <c r="W85" s="169">
        <f>A84</f>
        <v>40</v>
      </c>
    </row>
    <row r="86" spans="1:23" ht="20.25" x14ac:dyDescent="0.2">
      <c r="A86" s="63">
        <v>41</v>
      </c>
      <c r="B86" s="70" t="s">
        <v>64</v>
      </c>
      <c r="C86" s="88">
        <f t="shared" si="16"/>
        <v>41</v>
      </c>
      <c r="D86" s="90">
        <f t="shared" si="17"/>
        <v>41</v>
      </c>
      <c r="E86" s="150" t="s">
        <v>98</v>
      </c>
      <c r="F86" s="92">
        <f t="shared" si="18"/>
        <v>41</v>
      </c>
      <c r="G86" s="94">
        <f t="shared" si="19"/>
        <v>41</v>
      </c>
      <c r="H86" s="67" t="s">
        <v>84</v>
      </c>
      <c r="I86" s="156">
        <f t="shared" si="20"/>
        <v>41</v>
      </c>
      <c r="J86" s="152">
        <f t="shared" si="21"/>
        <v>41</v>
      </c>
      <c r="K86" s="155">
        <f>A86</f>
        <v>41</v>
      </c>
      <c r="L86" s="109">
        <f t="shared" si="22"/>
        <v>41</v>
      </c>
      <c r="M86" s="153">
        <f t="shared" si="23"/>
        <v>41</v>
      </c>
      <c r="N86" s="234"/>
      <c r="O86" s="159"/>
      <c r="P86" s="159"/>
      <c r="Q86" s="159"/>
      <c r="R86" s="159"/>
      <c r="S86" s="159"/>
      <c r="T86" s="159"/>
      <c r="U86" s="159"/>
      <c r="V86" s="159"/>
      <c r="W86" s="168">
        <f>A86</f>
        <v>41</v>
      </c>
    </row>
    <row r="87" spans="1:23" ht="15.75" x14ac:dyDescent="0.2">
      <c r="A87" s="65">
        <v>41.5</v>
      </c>
      <c r="B87" s="71"/>
      <c r="C87" s="89">
        <f t="shared" si="16"/>
        <v>41.5</v>
      </c>
      <c r="D87" s="91">
        <f t="shared" si="17"/>
        <v>41.5</v>
      </c>
      <c r="E87" s="151" t="s">
        <v>98</v>
      </c>
      <c r="F87" s="93">
        <f t="shared" si="18"/>
        <v>41.5</v>
      </c>
      <c r="G87" s="95">
        <f t="shared" si="19"/>
        <v>41.5</v>
      </c>
      <c r="H87" s="66" t="s">
        <v>84</v>
      </c>
      <c r="I87" s="157">
        <f t="shared" si="20"/>
        <v>41.5</v>
      </c>
      <c r="J87" s="96">
        <f t="shared" si="21"/>
        <v>41.5</v>
      </c>
      <c r="K87" s="146"/>
      <c r="L87" s="110">
        <f t="shared" si="22"/>
        <v>41.5</v>
      </c>
      <c r="M87" s="154">
        <f t="shared" si="23"/>
        <v>41.5</v>
      </c>
      <c r="N87" s="235"/>
      <c r="O87" s="160"/>
      <c r="P87" s="160"/>
      <c r="Q87" s="160"/>
      <c r="R87" s="160"/>
      <c r="S87" s="160"/>
      <c r="T87" s="160"/>
      <c r="U87" s="160"/>
      <c r="V87" s="160"/>
      <c r="W87" s="169">
        <f>A86</f>
        <v>41</v>
      </c>
    </row>
    <row r="88" spans="1:23" ht="20.25" x14ac:dyDescent="0.2">
      <c r="A88" s="63">
        <v>42</v>
      </c>
      <c r="B88" s="70" t="s">
        <v>64</v>
      </c>
      <c r="C88" s="88">
        <f t="shared" si="16"/>
        <v>42</v>
      </c>
      <c r="D88" s="90">
        <f t="shared" si="17"/>
        <v>42</v>
      </c>
      <c r="E88" s="150" t="s">
        <v>98</v>
      </c>
      <c r="F88" s="92">
        <f t="shared" si="18"/>
        <v>42</v>
      </c>
      <c r="G88" s="94">
        <f t="shared" si="19"/>
        <v>42</v>
      </c>
      <c r="H88" s="67" t="s">
        <v>84</v>
      </c>
      <c r="I88" s="156">
        <f t="shared" si="20"/>
        <v>42</v>
      </c>
      <c r="J88" s="152">
        <f t="shared" si="21"/>
        <v>42</v>
      </c>
      <c r="K88" s="155">
        <f>A88</f>
        <v>42</v>
      </c>
      <c r="L88" s="109">
        <f t="shared" si="22"/>
        <v>42</v>
      </c>
      <c r="M88" s="153">
        <f t="shared" si="23"/>
        <v>42</v>
      </c>
      <c r="N88" s="234"/>
      <c r="O88" s="159"/>
      <c r="P88" s="159"/>
      <c r="Q88" s="159"/>
      <c r="R88" s="159"/>
      <c r="S88" s="159"/>
      <c r="T88" s="159"/>
      <c r="U88" s="159"/>
      <c r="V88" s="159"/>
      <c r="W88" s="168">
        <f>A88</f>
        <v>42</v>
      </c>
    </row>
    <row r="89" spans="1:23" ht="15.75" x14ac:dyDescent="0.2">
      <c r="A89" s="65">
        <v>42.5</v>
      </c>
      <c r="B89" s="71"/>
      <c r="C89" s="89">
        <f t="shared" si="16"/>
        <v>42.5</v>
      </c>
      <c r="D89" s="91">
        <f t="shared" si="17"/>
        <v>42.5</v>
      </c>
      <c r="E89" s="151" t="s">
        <v>98</v>
      </c>
      <c r="F89" s="93">
        <f t="shared" si="18"/>
        <v>42.5</v>
      </c>
      <c r="G89" s="95">
        <f t="shared" si="19"/>
        <v>42.5</v>
      </c>
      <c r="H89" s="66" t="s">
        <v>84</v>
      </c>
      <c r="I89" s="157">
        <f t="shared" si="20"/>
        <v>42.5</v>
      </c>
      <c r="J89" s="96">
        <f t="shared" si="21"/>
        <v>42.5</v>
      </c>
      <c r="K89" s="146"/>
      <c r="L89" s="110">
        <f t="shared" si="22"/>
        <v>42.5</v>
      </c>
      <c r="M89" s="154">
        <f t="shared" si="23"/>
        <v>42.5</v>
      </c>
      <c r="N89" s="235"/>
      <c r="O89" s="160"/>
      <c r="P89" s="160"/>
      <c r="Q89" s="160"/>
      <c r="R89" s="160"/>
      <c r="S89" s="160"/>
      <c r="T89" s="160"/>
      <c r="U89" s="160"/>
      <c r="V89" s="160"/>
      <c r="W89" s="169">
        <f>A88</f>
        <v>42</v>
      </c>
    </row>
    <row r="90" spans="1:23" ht="20.25" x14ac:dyDescent="0.2">
      <c r="A90" s="63">
        <v>43</v>
      </c>
      <c r="B90" s="70" t="s">
        <v>64</v>
      </c>
      <c r="C90" s="88">
        <f t="shared" si="16"/>
        <v>43</v>
      </c>
      <c r="D90" s="90">
        <f t="shared" si="17"/>
        <v>43</v>
      </c>
      <c r="E90" s="150" t="s">
        <v>98</v>
      </c>
      <c r="F90" s="92">
        <f t="shared" si="18"/>
        <v>43</v>
      </c>
      <c r="G90" s="94">
        <f t="shared" si="19"/>
        <v>43</v>
      </c>
      <c r="H90" s="67" t="s">
        <v>84</v>
      </c>
      <c r="I90" s="156">
        <f t="shared" si="20"/>
        <v>43</v>
      </c>
      <c r="J90" s="152">
        <f t="shared" si="21"/>
        <v>43</v>
      </c>
      <c r="K90" s="155">
        <f>A90</f>
        <v>43</v>
      </c>
      <c r="L90" s="109">
        <f t="shared" si="22"/>
        <v>43</v>
      </c>
      <c r="M90" s="153">
        <f t="shared" si="23"/>
        <v>43</v>
      </c>
      <c r="N90" s="234"/>
      <c r="O90" s="159"/>
      <c r="P90" s="159"/>
      <c r="Q90" s="159"/>
      <c r="R90" s="159"/>
      <c r="S90" s="159"/>
      <c r="T90" s="159"/>
      <c r="U90" s="159"/>
      <c r="V90" s="159"/>
      <c r="W90" s="168">
        <f>A90</f>
        <v>43</v>
      </c>
    </row>
    <row r="91" spans="1:23" ht="15.75" x14ac:dyDescent="0.2">
      <c r="A91" s="65">
        <v>43.5</v>
      </c>
      <c r="B91" s="71"/>
      <c r="C91" s="89">
        <f t="shared" si="16"/>
        <v>43.5</v>
      </c>
      <c r="D91" s="91">
        <f t="shared" si="17"/>
        <v>43.5</v>
      </c>
      <c r="E91" s="151" t="s">
        <v>98</v>
      </c>
      <c r="F91" s="93">
        <f t="shared" si="18"/>
        <v>43.5</v>
      </c>
      <c r="G91" s="95">
        <f t="shared" si="19"/>
        <v>43.5</v>
      </c>
      <c r="H91" s="66" t="s">
        <v>84</v>
      </c>
      <c r="I91" s="157">
        <f t="shared" si="20"/>
        <v>43.5</v>
      </c>
      <c r="J91" s="96">
        <f t="shared" si="21"/>
        <v>43.5</v>
      </c>
      <c r="K91" s="146"/>
      <c r="L91" s="110">
        <f t="shared" si="22"/>
        <v>43.5</v>
      </c>
      <c r="M91" s="154">
        <f t="shared" si="23"/>
        <v>43.5</v>
      </c>
      <c r="N91" s="235"/>
      <c r="O91" s="160"/>
      <c r="P91" s="160"/>
      <c r="Q91" s="160"/>
      <c r="R91" s="160"/>
      <c r="S91" s="160"/>
      <c r="T91" s="160"/>
      <c r="U91" s="160"/>
      <c r="V91" s="160"/>
      <c r="W91" s="169">
        <f>A90</f>
        <v>43</v>
      </c>
    </row>
    <row r="92" spans="1:23" ht="20.25" x14ac:dyDescent="0.2">
      <c r="A92" s="63">
        <v>44</v>
      </c>
      <c r="B92" s="70" t="s">
        <v>64</v>
      </c>
      <c r="C92" s="88">
        <f t="shared" si="16"/>
        <v>44</v>
      </c>
      <c r="D92" s="90">
        <f t="shared" si="17"/>
        <v>44</v>
      </c>
      <c r="E92" s="150" t="s">
        <v>98</v>
      </c>
      <c r="F92" s="92">
        <f t="shared" si="18"/>
        <v>44</v>
      </c>
      <c r="G92" s="94">
        <f t="shared" si="19"/>
        <v>44</v>
      </c>
      <c r="H92" s="67" t="s">
        <v>84</v>
      </c>
      <c r="I92" s="156">
        <f t="shared" si="20"/>
        <v>44</v>
      </c>
      <c r="J92" s="152">
        <f t="shared" si="21"/>
        <v>44</v>
      </c>
      <c r="K92" s="155">
        <f>A92</f>
        <v>44</v>
      </c>
      <c r="L92" s="109">
        <f t="shared" si="22"/>
        <v>44</v>
      </c>
      <c r="M92" s="153">
        <f t="shared" si="23"/>
        <v>44</v>
      </c>
      <c r="N92" s="234"/>
      <c r="O92" s="159"/>
      <c r="P92" s="159"/>
      <c r="Q92" s="159"/>
      <c r="R92" s="159"/>
      <c r="S92" s="159"/>
      <c r="T92" s="159"/>
      <c r="U92" s="159"/>
      <c r="V92" s="159"/>
      <c r="W92" s="168">
        <f>A92</f>
        <v>44</v>
      </c>
    </row>
    <row r="93" spans="1:23" ht="15.75" x14ac:dyDescent="0.2">
      <c r="A93" s="65">
        <v>44.5</v>
      </c>
      <c r="B93" s="71"/>
      <c r="C93" s="89">
        <f t="shared" si="16"/>
        <v>44.5</v>
      </c>
      <c r="D93" s="91">
        <f t="shared" si="17"/>
        <v>44.5</v>
      </c>
      <c r="E93" s="151" t="s">
        <v>98</v>
      </c>
      <c r="F93" s="93">
        <f t="shared" si="18"/>
        <v>44.5</v>
      </c>
      <c r="G93" s="95">
        <f t="shared" si="19"/>
        <v>44.5</v>
      </c>
      <c r="H93" s="66" t="s">
        <v>84</v>
      </c>
      <c r="I93" s="157">
        <f t="shared" si="20"/>
        <v>44.5</v>
      </c>
      <c r="J93" s="96">
        <f t="shared" si="21"/>
        <v>44.5</v>
      </c>
      <c r="K93" s="146"/>
      <c r="L93" s="110">
        <f t="shared" si="22"/>
        <v>44.5</v>
      </c>
      <c r="M93" s="154">
        <f t="shared" si="23"/>
        <v>44.5</v>
      </c>
      <c r="N93" s="235"/>
      <c r="O93" s="160"/>
      <c r="P93" s="160"/>
      <c r="Q93" s="160"/>
      <c r="R93" s="160"/>
      <c r="S93" s="160"/>
      <c r="T93" s="160"/>
      <c r="U93" s="160"/>
      <c r="V93" s="160"/>
      <c r="W93" s="169">
        <f>A92</f>
        <v>44</v>
      </c>
    </row>
    <row r="94" spans="1:23" ht="20.25" x14ac:dyDescent="0.2">
      <c r="A94" s="63">
        <v>45</v>
      </c>
      <c r="B94" s="70" t="s">
        <v>64</v>
      </c>
      <c r="C94" s="88">
        <f t="shared" si="16"/>
        <v>45</v>
      </c>
      <c r="D94" s="90">
        <f t="shared" si="17"/>
        <v>45</v>
      </c>
      <c r="E94" s="150" t="s">
        <v>98</v>
      </c>
      <c r="F94" s="92">
        <f t="shared" si="18"/>
        <v>45</v>
      </c>
      <c r="G94" s="94">
        <f t="shared" si="19"/>
        <v>45</v>
      </c>
      <c r="H94" s="67" t="s">
        <v>84</v>
      </c>
      <c r="I94" s="156">
        <f t="shared" si="20"/>
        <v>45</v>
      </c>
      <c r="J94" s="152">
        <f t="shared" si="21"/>
        <v>45</v>
      </c>
      <c r="K94" s="155">
        <f>A94</f>
        <v>45</v>
      </c>
      <c r="L94" s="109">
        <f t="shared" si="22"/>
        <v>45</v>
      </c>
      <c r="M94" s="153">
        <f t="shared" si="23"/>
        <v>45</v>
      </c>
      <c r="N94" s="234"/>
      <c r="O94" s="159"/>
      <c r="P94" s="159"/>
      <c r="Q94" s="159"/>
      <c r="R94" s="159"/>
      <c r="S94" s="159"/>
      <c r="T94" s="159"/>
      <c r="U94" s="159"/>
      <c r="V94" s="159"/>
      <c r="W94" s="168">
        <f>A94</f>
        <v>45</v>
      </c>
    </row>
    <row r="95" spans="1:23" ht="15.75" x14ac:dyDescent="0.2">
      <c r="A95" s="65">
        <v>45.5</v>
      </c>
      <c r="B95" s="71"/>
      <c r="C95" s="89">
        <f t="shared" si="16"/>
        <v>45.5</v>
      </c>
      <c r="D95" s="91">
        <f t="shared" si="17"/>
        <v>45.5</v>
      </c>
      <c r="E95" s="151" t="s">
        <v>98</v>
      </c>
      <c r="F95" s="93">
        <f t="shared" si="18"/>
        <v>45.5</v>
      </c>
      <c r="G95" s="95">
        <f t="shared" si="19"/>
        <v>45.5</v>
      </c>
      <c r="H95" s="66" t="s">
        <v>84</v>
      </c>
      <c r="I95" s="157">
        <f t="shared" si="20"/>
        <v>45.5</v>
      </c>
      <c r="J95" s="96">
        <f t="shared" si="21"/>
        <v>45.5</v>
      </c>
      <c r="K95" s="146"/>
      <c r="L95" s="110">
        <f t="shared" si="22"/>
        <v>45.5</v>
      </c>
      <c r="M95" s="154">
        <f t="shared" si="23"/>
        <v>45.5</v>
      </c>
      <c r="N95" s="235"/>
      <c r="O95" s="160"/>
      <c r="P95" s="160"/>
      <c r="Q95" s="160"/>
      <c r="R95" s="160"/>
      <c r="S95" s="160"/>
      <c r="T95" s="160"/>
      <c r="U95" s="160"/>
      <c r="V95" s="160"/>
      <c r="W95" s="169">
        <f>A94</f>
        <v>45</v>
      </c>
    </row>
    <row r="96" spans="1:23" ht="20.25" x14ac:dyDescent="0.2">
      <c r="A96" s="63">
        <v>46</v>
      </c>
      <c r="B96" s="70" t="s">
        <v>64</v>
      </c>
      <c r="C96" s="88">
        <f t="shared" ref="C96:C99" si="24">A96</f>
        <v>46</v>
      </c>
      <c r="D96" s="90">
        <f t="shared" ref="D96:D99" si="25">A96</f>
        <v>46</v>
      </c>
      <c r="E96" s="150" t="s">
        <v>98</v>
      </c>
      <c r="F96" s="92">
        <f t="shared" ref="F96:F99" si="26">A96</f>
        <v>46</v>
      </c>
      <c r="G96" s="94">
        <f t="shared" ref="G96:G99" si="27">A96</f>
        <v>46</v>
      </c>
      <c r="H96" s="67" t="s">
        <v>84</v>
      </c>
      <c r="I96" s="156">
        <f t="shared" ref="I96:I99" si="28">A96</f>
        <v>46</v>
      </c>
      <c r="J96" s="152">
        <f t="shared" ref="J96:J99" si="29">A96</f>
        <v>46</v>
      </c>
      <c r="K96" s="155">
        <f>A96</f>
        <v>46</v>
      </c>
      <c r="L96" s="109">
        <f t="shared" ref="L96:L99" si="30">A96</f>
        <v>46</v>
      </c>
      <c r="M96" s="153">
        <f t="shared" ref="M96:M99" si="31">A96</f>
        <v>46</v>
      </c>
      <c r="N96" s="234"/>
      <c r="O96" s="159"/>
      <c r="P96" s="159"/>
      <c r="Q96" s="159"/>
      <c r="R96" s="159"/>
      <c r="S96" s="159"/>
      <c r="T96" s="159"/>
      <c r="U96" s="159"/>
      <c r="V96" s="159"/>
      <c r="W96" s="168">
        <f>A96</f>
        <v>46</v>
      </c>
    </row>
    <row r="97" spans="1:23" ht="15.75" x14ac:dyDescent="0.2">
      <c r="A97" s="65">
        <v>46.5</v>
      </c>
      <c r="B97" s="71"/>
      <c r="C97" s="89">
        <f t="shared" si="24"/>
        <v>46.5</v>
      </c>
      <c r="D97" s="91">
        <f t="shared" si="25"/>
        <v>46.5</v>
      </c>
      <c r="E97" s="151" t="s">
        <v>98</v>
      </c>
      <c r="F97" s="93">
        <f t="shared" si="26"/>
        <v>46.5</v>
      </c>
      <c r="G97" s="95">
        <f t="shared" si="27"/>
        <v>46.5</v>
      </c>
      <c r="H97" s="66" t="s">
        <v>84</v>
      </c>
      <c r="I97" s="157">
        <f t="shared" si="28"/>
        <v>46.5</v>
      </c>
      <c r="J97" s="96">
        <f t="shared" si="29"/>
        <v>46.5</v>
      </c>
      <c r="K97" s="146"/>
      <c r="L97" s="110">
        <f t="shared" si="30"/>
        <v>46.5</v>
      </c>
      <c r="M97" s="154">
        <f t="shared" si="31"/>
        <v>46.5</v>
      </c>
      <c r="N97" s="235"/>
      <c r="O97" s="160"/>
      <c r="P97" s="160"/>
      <c r="Q97" s="160"/>
      <c r="R97" s="160"/>
      <c r="S97" s="160"/>
      <c r="T97" s="160"/>
      <c r="U97" s="160"/>
      <c r="V97" s="160"/>
      <c r="W97" s="169">
        <f>A96</f>
        <v>46</v>
      </c>
    </row>
    <row r="98" spans="1:23" ht="20.25" x14ac:dyDescent="0.2">
      <c r="A98" s="63">
        <v>47</v>
      </c>
      <c r="B98" s="70" t="s">
        <v>64</v>
      </c>
      <c r="C98" s="88">
        <f t="shared" si="24"/>
        <v>47</v>
      </c>
      <c r="D98" s="90">
        <f t="shared" si="25"/>
        <v>47</v>
      </c>
      <c r="E98" s="150" t="s">
        <v>98</v>
      </c>
      <c r="F98" s="92">
        <f t="shared" si="26"/>
        <v>47</v>
      </c>
      <c r="G98" s="94">
        <f t="shared" si="27"/>
        <v>47</v>
      </c>
      <c r="H98" s="67" t="s">
        <v>84</v>
      </c>
      <c r="I98" s="156">
        <f t="shared" si="28"/>
        <v>47</v>
      </c>
      <c r="J98" s="152">
        <f t="shared" si="29"/>
        <v>47</v>
      </c>
      <c r="K98" s="155">
        <f>A98</f>
        <v>47</v>
      </c>
      <c r="L98" s="109">
        <f t="shared" si="30"/>
        <v>47</v>
      </c>
      <c r="M98" s="153">
        <f t="shared" si="31"/>
        <v>47</v>
      </c>
      <c r="N98" s="234"/>
      <c r="O98" s="159"/>
      <c r="P98" s="159"/>
      <c r="Q98" s="159"/>
      <c r="R98" s="159"/>
      <c r="S98" s="159"/>
      <c r="T98" s="159"/>
      <c r="U98" s="159"/>
      <c r="V98" s="159"/>
      <c r="W98" s="168">
        <f>A98</f>
        <v>47</v>
      </c>
    </row>
    <row r="99" spans="1:23" ht="15.75" x14ac:dyDescent="0.2">
      <c r="A99" s="65">
        <v>47.5</v>
      </c>
      <c r="B99" s="71"/>
      <c r="C99" s="89">
        <f t="shared" si="24"/>
        <v>47.5</v>
      </c>
      <c r="D99" s="91">
        <f t="shared" si="25"/>
        <v>47.5</v>
      </c>
      <c r="E99" s="151" t="s">
        <v>98</v>
      </c>
      <c r="F99" s="93">
        <f t="shared" si="26"/>
        <v>47.5</v>
      </c>
      <c r="G99" s="95">
        <f t="shared" si="27"/>
        <v>47.5</v>
      </c>
      <c r="H99" s="66" t="s">
        <v>84</v>
      </c>
      <c r="I99" s="157">
        <f t="shared" si="28"/>
        <v>47.5</v>
      </c>
      <c r="J99" s="96">
        <f t="shared" si="29"/>
        <v>47.5</v>
      </c>
      <c r="K99" s="146"/>
      <c r="L99" s="110">
        <f t="shared" si="30"/>
        <v>47.5</v>
      </c>
      <c r="M99" s="154">
        <f t="shared" si="31"/>
        <v>47.5</v>
      </c>
      <c r="N99" s="235"/>
      <c r="O99" s="160"/>
      <c r="P99" s="160"/>
      <c r="Q99" s="160"/>
      <c r="R99" s="160"/>
      <c r="S99" s="160"/>
      <c r="T99" s="160"/>
      <c r="U99" s="160"/>
      <c r="V99" s="160"/>
      <c r="W99" s="169">
        <f>A98</f>
        <v>47</v>
      </c>
    </row>
    <row r="100" spans="1:23" ht="20.25" x14ac:dyDescent="0.2">
      <c r="A100" s="63">
        <v>48</v>
      </c>
      <c r="B100" s="70" t="s">
        <v>64</v>
      </c>
      <c r="C100" s="88">
        <f t="shared" ref="C100:C131" si="32">A100</f>
        <v>48</v>
      </c>
      <c r="D100" s="90">
        <f t="shared" ref="D100:D131" si="33">A100</f>
        <v>48</v>
      </c>
      <c r="E100" s="150" t="s">
        <v>98</v>
      </c>
      <c r="F100" s="92">
        <f t="shared" ref="F100:F131" si="34">A100</f>
        <v>48</v>
      </c>
      <c r="G100" s="94">
        <f t="shared" ref="G100:G131" si="35">A100</f>
        <v>48</v>
      </c>
      <c r="H100" s="67" t="s">
        <v>84</v>
      </c>
      <c r="I100" s="156">
        <f t="shared" ref="I100:I131" si="36">A100</f>
        <v>48</v>
      </c>
      <c r="J100" s="152">
        <f t="shared" ref="J100:J131" si="37">A100</f>
        <v>48</v>
      </c>
      <c r="K100" s="155">
        <f>A100</f>
        <v>48</v>
      </c>
      <c r="L100" s="109">
        <f t="shared" ref="L100:L131" si="38">A100</f>
        <v>48</v>
      </c>
      <c r="M100" s="153">
        <f t="shared" ref="M100:M131" si="39">A100</f>
        <v>48</v>
      </c>
      <c r="N100" s="234"/>
      <c r="O100" s="159"/>
      <c r="P100" s="159"/>
      <c r="Q100" s="159"/>
      <c r="R100" s="159"/>
      <c r="S100" s="159"/>
      <c r="T100" s="159"/>
      <c r="U100" s="159"/>
      <c r="V100" s="159"/>
      <c r="W100" s="168">
        <f>A100</f>
        <v>48</v>
      </c>
    </row>
    <row r="101" spans="1:23" ht="15.75" x14ac:dyDescent="0.2">
      <c r="A101" s="65">
        <v>48.5</v>
      </c>
      <c r="B101" s="71"/>
      <c r="C101" s="89">
        <f t="shared" si="32"/>
        <v>48.5</v>
      </c>
      <c r="D101" s="91">
        <f t="shared" si="33"/>
        <v>48.5</v>
      </c>
      <c r="E101" s="151" t="s">
        <v>98</v>
      </c>
      <c r="F101" s="93">
        <f t="shared" si="34"/>
        <v>48.5</v>
      </c>
      <c r="G101" s="95">
        <f t="shared" si="35"/>
        <v>48.5</v>
      </c>
      <c r="H101" s="66" t="s">
        <v>84</v>
      </c>
      <c r="I101" s="157">
        <f t="shared" si="36"/>
        <v>48.5</v>
      </c>
      <c r="J101" s="96">
        <f t="shared" si="37"/>
        <v>48.5</v>
      </c>
      <c r="K101" s="146"/>
      <c r="L101" s="110">
        <f t="shared" si="38"/>
        <v>48.5</v>
      </c>
      <c r="M101" s="154">
        <f t="shared" si="39"/>
        <v>48.5</v>
      </c>
      <c r="N101" s="235"/>
      <c r="O101" s="160"/>
      <c r="P101" s="160"/>
      <c r="Q101" s="160"/>
      <c r="R101" s="160"/>
      <c r="S101" s="160"/>
      <c r="T101" s="160"/>
      <c r="U101" s="160"/>
      <c r="V101" s="160"/>
      <c r="W101" s="169">
        <f>A100</f>
        <v>48</v>
      </c>
    </row>
    <row r="102" spans="1:23" ht="20.25" x14ac:dyDescent="0.2">
      <c r="A102" s="63">
        <v>49</v>
      </c>
      <c r="B102" s="70" t="s">
        <v>64</v>
      </c>
      <c r="C102" s="88">
        <f t="shared" si="32"/>
        <v>49</v>
      </c>
      <c r="D102" s="90">
        <f t="shared" si="33"/>
        <v>49</v>
      </c>
      <c r="E102" s="150" t="s">
        <v>98</v>
      </c>
      <c r="F102" s="92">
        <f t="shared" si="34"/>
        <v>49</v>
      </c>
      <c r="G102" s="94">
        <f t="shared" si="35"/>
        <v>49</v>
      </c>
      <c r="H102" s="67" t="s">
        <v>84</v>
      </c>
      <c r="I102" s="156">
        <f t="shared" si="36"/>
        <v>49</v>
      </c>
      <c r="J102" s="152">
        <f t="shared" si="37"/>
        <v>49</v>
      </c>
      <c r="K102" s="155">
        <f>A102</f>
        <v>49</v>
      </c>
      <c r="L102" s="109">
        <f t="shared" si="38"/>
        <v>49</v>
      </c>
      <c r="M102" s="153">
        <f t="shared" si="39"/>
        <v>49</v>
      </c>
      <c r="N102" s="234"/>
      <c r="O102" s="159"/>
      <c r="P102" s="159"/>
      <c r="Q102" s="159"/>
      <c r="R102" s="159"/>
      <c r="S102" s="159"/>
      <c r="T102" s="159"/>
      <c r="U102" s="159"/>
      <c r="V102" s="159"/>
      <c r="W102" s="168">
        <f>A102</f>
        <v>49</v>
      </c>
    </row>
    <row r="103" spans="1:23" ht="15.75" x14ac:dyDescent="0.2">
      <c r="A103" s="65">
        <v>49.5</v>
      </c>
      <c r="B103" s="71"/>
      <c r="C103" s="89">
        <f t="shared" si="32"/>
        <v>49.5</v>
      </c>
      <c r="D103" s="91">
        <f t="shared" si="33"/>
        <v>49.5</v>
      </c>
      <c r="E103" s="151" t="s">
        <v>98</v>
      </c>
      <c r="F103" s="93">
        <f t="shared" si="34"/>
        <v>49.5</v>
      </c>
      <c r="G103" s="95">
        <f t="shared" si="35"/>
        <v>49.5</v>
      </c>
      <c r="H103" s="66" t="s">
        <v>84</v>
      </c>
      <c r="I103" s="157">
        <f t="shared" si="36"/>
        <v>49.5</v>
      </c>
      <c r="J103" s="96">
        <f t="shared" si="37"/>
        <v>49.5</v>
      </c>
      <c r="K103" s="146"/>
      <c r="L103" s="110">
        <f t="shared" si="38"/>
        <v>49.5</v>
      </c>
      <c r="M103" s="154">
        <f t="shared" si="39"/>
        <v>49.5</v>
      </c>
      <c r="N103" s="235"/>
      <c r="O103" s="160"/>
      <c r="P103" s="160"/>
      <c r="Q103" s="160"/>
      <c r="R103" s="160"/>
      <c r="S103" s="160"/>
      <c r="T103" s="160"/>
      <c r="U103" s="160"/>
      <c r="V103" s="160"/>
      <c r="W103" s="169">
        <f>A102</f>
        <v>49</v>
      </c>
    </row>
    <row r="104" spans="1:23" ht="20.25" x14ac:dyDescent="0.2">
      <c r="A104" s="63">
        <v>50</v>
      </c>
      <c r="B104" s="70" t="s">
        <v>64</v>
      </c>
      <c r="C104" s="88">
        <f t="shared" si="32"/>
        <v>50</v>
      </c>
      <c r="D104" s="90">
        <f t="shared" si="33"/>
        <v>50</v>
      </c>
      <c r="E104" s="150" t="s">
        <v>98</v>
      </c>
      <c r="F104" s="92">
        <f t="shared" si="34"/>
        <v>50</v>
      </c>
      <c r="G104" s="94">
        <f t="shared" si="35"/>
        <v>50</v>
      </c>
      <c r="H104" s="67" t="s">
        <v>84</v>
      </c>
      <c r="I104" s="156">
        <f t="shared" si="36"/>
        <v>50</v>
      </c>
      <c r="J104" s="152">
        <f t="shared" si="37"/>
        <v>50</v>
      </c>
      <c r="K104" s="155">
        <f>A104</f>
        <v>50</v>
      </c>
      <c r="L104" s="109">
        <f t="shared" si="38"/>
        <v>50</v>
      </c>
      <c r="M104" s="153">
        <f t="shared" si="39"/>
        <v>50</v>
      </c>
      <c r="N104" s="234"/>
      <c r="O104" s="159"/>
      <c r="P104" s="159"/>
      <c r="Q104" s="159"/>
      <c r="R104" s="159"/>
      <c r="S104" s="159"/>
      <c r="T104" s="159"/>
      <c r="U104" s="159"/>
      <c r="V104" s="159"/>
      <c r="W104" s="168">
        <f>A104</f>
        <v>50</v>
      </c>
    </row>
    <row r="105" spans="1:23" ht="15.75" x14ac:dyDescent="0.2">
      <c r="A105" s="65">
        <v>50.5</v>
      </c>
      <c r="B105" s="71"/>
      <c r="C105" s="89">
        <f t="shared" si="32"/>
        <v>50.5</v>
      </c>
      <c r="D105" s="91">
        <f t="shared" si="33"/>
        <v>50.5</v>
      </c>
      <c r="E105" s="151" t="s">
        <v>98</v>
      </c>
      <c r="F105" s="93">
        <f t="shared" si="34"/>
        <v>50.5</v>
      </c>
      <c r="G105" s="95">
        <f t="shared" si="35"/>
        <v>50.5</v>
      </c>
      <c r="H105" s="66" t="s">
        <v>84</v>
      </c>
      <c r="I105" s="157">
        <f t="shared" si="36"/>
        <v>50.5</v>
      </c>
      <c r="J105" s="96">
        <f t="shared" si="37"/>
        <v>50.5</v>
      </c>
      <c r="K105" s="146"/>
      <c r="L105" s="110">
        <f t="shared" si="38"/>
        <v>50.5</v>
      </c>
      <c r="M105" s="154">
        <f t="shared" si="39"/>
        <v>50.5</v>
      </c>
      <c r="N105" s="235"/>
      <c r="O105" s="160"/>
      <c r="P105" s="160"/>
      <c r="Q105" s="160"/>
      <c r="R105" s="160"/>
      <c r="S105" s="160"/>
      <c r="T105" s="160"/>
      <c r="U105" s="160"/>
      <c r="V105" s="160"/>
      <c r="W105" s="169">
        <f>A104</f>
        <v>50</v>
      </c>
    </row>
    <row r="106" spans="1:23" ht="20.25" x14ac:dyDescent="0.2">
      <c r="A106" s="63">
        <v>51</v>
      </c>
      <c r="B106" s="70" t="s">
        <v>64</v>
      </c>
      <c r="C106" s="88">
        <f t="shared" si="32"/>
        <v>51</v>
      </c>
      <c r="D106" s="90">
        <f t="shared" si="33"/>
        <v>51</v>
      </c>
      <c r="E106" s="150" t="s">
        <v>98</v>
      </c>
      <c r="F106" s="92">
        <f t="shared" si="34"/>
        <v>51</v>
      </c>
      <c r="G106" s="94">
        <f t="shared" si="35"/>
        <v>51</v>
      </c>
      <c r="H106" s="67" t="s">
        <v>84</v>
      </c>
      <c r="I106" s="156">
        <f t="shared" si="36"/>
        <v>51</v>
      </c>
      <c r="J106" s="152">
        <f t="shared" si="37"/>
        <v>51</v>
      </c>
      <c r="K106" s="155">
        <f>A106</f>
        <v>51</v>
      </c>
      <c r="L106" s="109">
        <f t="shared" si="38"/>
        <v>51</v>
      </c>
      <c r="M106" s="153">
        <f t="shared" si="39"/>
        <v>51</v>
      </c>
      <c r="N106" s="234"/>
      <c r="O106" s="159"/>
      <c r="P106" s="159"/>
      <c r="Q106" s="159"/>
      <c r="R106" s="159"/>
      <c r="S106" s="159"/>
      <c r="T106" s="159"/>
      <c r="U106" s="159"/>
      <c r="V106" s="159"/>
      <c r="W106" s="168">
        <f>A106</f>
        <v>51</v>
      </c>
    </row>
    <row r="107" spans="1:23" ht="15.75" x14ac:dyDescent="0.2">
      <c r="A107" s="65">
        <v>51.5</v>
      </c>
      <c r="B107" s="71"/>
      <c r="C107" s="89">
        <f t="shared" si="32"/>
        <v>51.5</v>
      </c>
      <c r="D107" s="91">
        <f t="shared" si="33"/>
        <v>51.5</v>
      </c>
      <c r="E107" s="151" t="s">
        <v>98</v>
      </c>
      <c r="F107" s="93">
        <f t="shared" si="34"/>
        <v>51.5</v>
      </c>
      <c r="G107" s="95">
        <f t="shared" si="35"/>
        <v>51.5</v>
      </c>
      <c r="H107" s="66" t="s">
        <v>84</v>
      </c>
      <c r="I107" s="157">
        <f t="shared" si="36"/>
        <v>51.5</v>
      </c>
      <c r="J107" s="96">
        <f t="shared" si="37"/>
        <v>51.5</v>
      </c>
      <c r="K107" s="146"/>
      <c r="L107" s="110">
        <f t="shared" si="38"/>
        <v>51.5</v>
      </c>
      <c r="M107" s="154">
        <f t="shared" si="39"/>
        <v>51.5</v>
      </c>
      <c r="N107" s="235"/>
      <c r="O107" s="160"/>
      <c r="P107" s="160"/>
      <c r="Q107" s="160"/>
      <c r="R107" s="160"/>
      <c r="S107" s="160"/>
      <c r="T107" s="160"/>
      <c r="U107" s="160"/>
      <c r="V107" s="160"/>
      <c r="W107" s="169">
        <f>A106</f>
        <v>51</v>
      </c>
    </row>
    <row r="108" spans="1:23" ht="20.25" x14ac:dyDescent="0.2">
      <c r="A108" s="63">
        <v>52</v>
      </c>
      <c r="B108" s="70" t="s">
        <v>64</v>
      </c>
      <c r="C108" s="88">
        <f t="shared" si="32"/>
        <v>52</v>
      </c>
      <c r="D108" s="90">
        <f t="shared" si="33"/>
        <v>52</v>
      </c>
      <c r="E108" s="150" t="s">
        <v>98</v>
      </c>
      <c r="F108" s="92">
        <f t="shared" si="34"/>
        <v>52</v>
      </c>
      <c r="G108" s="94">
        <f t="shared" si="35"/>
        <v>52</v>
      </c>
      <c r="H108" s="67" t="s">
        <v>84</v>
      </c>
      <c r="I108" s="156">
        <f t="shared" si="36"/>
        <v>52</v>
      </c>
      <c r="J108" s="152">
        <f t="shared" si="37"/>
        <v>52</v>
      </c>
      <c r="K108" s="155">
        <f>A108</f>
        <v>52</v>
      </c>
      <c r="L108" s="109">
        <f t="shared" si="38"/>
        <v>52</v>
      </c>
      <c r="M108" s="153">
        <f t="shared" si="39"/>
        <v>52</v>
      </c>
      <c r="N108" s="234"/>
      <c r="O108" s="159"/>
      <c r="P108" s="159"/>
      <c r="Q108" s="159"/>
      <c r="R108" s="159"/>
      <c r="S108" s="159"/>
      <c r="T108" s="159"/>
      <c r="U108" s="159"/>
      <c r="V108" s="159"/>
      <c r="W108" s="168">
        <f>A108</f>
        <v>52</v>
      </c>
    </row>
    <row r="109" spans="1:23" ht="15.75" x14ac:dyDescent="0.2">
      <c r="A109" s="65">
        <v>52.5</v>
      </c>
      <c r="B109" s="71"/>
      <c r="C109" s="89">
        <f t="shared" si="32"/>
        <v>52.5</v>
      </c>
      <c r="D109" s="91">
        <f t="shared" si="33"/>
        <v>52.5</v>
      </c>
      <c r="E109" s="151" t="s">
        <v>98</v>
      </c>
      <c r="F109" s="93">
        <f t="shared" si="34"/>
        <v>52.5</v>
      </c>
      <c r="G109" s="95">
        <f t="shared" si="35"/>
        <v>52.5</v>
      </c>
      <c r="H109" s="66" t="s">
        <v>84</v>
      </c>
      <c r="I109" s="157">
        <f t="shared" si="36"/>
        <v>52.5</v>
      </c>
      <c r="J109" s="96">
        <f t="shared" si="37"/>
        <v>52.5</v>
      </c>
      <c r="K109" s="146"/>
      <c r="L109" s="110">
        <f t="shared" si="38"/>
        <v>52.5</v>
      </c>
      <c r="M109" s="154">
        <f t="shared" si="39"/>
        <v>52.5</v>
      </c>
      <c r="N109" s="235"/>
      <c r="O109" s="160"/>
      <c r="P109" s="160"/>
      <c r="Q109" s="160"/>
      <c r="R109" s="160"/>
      <c r="S109" s="160"/>
      <c r="T109" s="160"/>
      <c r="U109" s="160"/>
      <c r="V109" s="160"/>
      <c r="W109" s="169">
        <f>A108</f>
        <v>52</v>
      </c>
    </row>
    <row r="110" spans="1:23" ht="20.25" x14ac:dyDescent="0.2">
      <c r="A110" s="63">
        <v>53</v>
      </c>
      <c r="B110" s="70" t="s">
        <v>64</v>
      </c>
      <c r="C110" s="88">
        <f t="shared" si="32"/>
        <v>53</v>
      </c>
      <c r="D110" s="90">
        <f t="shared" si="33"/>
        <v>53</v>
      </c>
      <c r="E110" s="150" t="s">
        <v>98</v>
      </c>
      <c r="F110" s="92">
        <f t="shared" si="34"/>
        <v>53</v>
      </c>
      <c r="G110" s="94">
        <f t="shared" si="35"/>
        <v>53</v>
      </c>
      <c r="H110" s="67" t="s">
        <v>84</v>
      </c>
      <c r="I110" s="156">
        <f t="shared" si="36"/>
        <v>53</v>
      </c>
      <c r="J110" s="152">
        <f t="shared" si="37"/>
        <v>53</v>
      </c>
      <c r="K110" s="155">
        <f>A110</f>
        <v>53</v>
      </c>
      <c r="L110" s="109">
        <f t="shared" si="38"/>
        <v>53</v>
      </c>
      <c r="M110" s="153">
        <f t="shared" si="39"/>
        <v>53</v>
      </c>
      <c r="N110" s="234"/>
      <c r="O110" s="159"/>
      <c r="P110" s="159"/>
      <c r="Q110" s="159"/>
      <c r="R110" s="159"/>
      <c r="S110" s="159"/>
      <c r="T110" s="159"/>
      <c r="U110" s="159"/>
      <c r="V110" s="159"/>
      <c r="W110" s="168">
        <f>A110</f>
        <v>53</v>
      </c>
    </row>
    <row r="111" spans="1:23" ht="15.75" x14ac:dyDescent="0.2">
      <c r="A111" s="65">
        <v>53.5</v>
      </c>
      <c r="B111" s="71"/>
      <c r="C111" s="89">
        <f t="shared" si="32"/>
        <v>53.5</v>
      </c>
      <c r="D111" s="91">
        <f t="shared" si="33"/>
        <v>53.5</v>
      </c>
      <c r="E111" s="151" t="s">
        <v>98</v>
      </c>
      <c r="F111" s="93">
        <f t="shared" si="34"/>
        <v>53.5</v>
      </c>
      <c r="G111" s="95">
        <f t="shared" si="35"/>
        <v>53.5</v>
      </c>
      <c r="H111" s="66" t="s">
        <v>84</v>
      </c>
      <c r="I111" s="157">
        <f t="shared" si="36"/>
        <v>53.5</v>
      </c>
      <c r="J111" s="96">
        <f t="shared" si="37"/>
        <v>53.5</v>
      </c>
      <c r="K111" s="146"/>
      <c r="L111" s="110">
        <f t="shared" si="38"/>
        <v>53.5</v>
      </c>
      <c r="M111" s="154">
        <f t="shared" si="39"/>
        <v>53.5</v>
      </c>
      <c r="N111" s="235"/>
      <c r="O111" s="160"/>
      <c r="P111" s="160"/>
      <c r="Q111" s="160"/>
      <c r="R111" s="160"/>
      <c r="S111" s="160"/>
      <c r="T111" s="160"/>
      <c r="U111" s="160"/>
      <c r="V111" s="160"/>
      <c r="W111" s="169">
        <f>A110</f>
        <v>53</v>
      </c>
    </row>
    <row r="112" spans="1:23" ht="20.25" x14ac:dyDescent="0.2">
      <c r="A112" s="63">
        <v>54</v>
      </c>
      <c r="B112" s="70" t="s">
        <v>64</v>
      </c>
      <c r="C112" s="88">
        <f t="shared" si="32"/>
        <v>54</v>
      </c>
      <c r="D112" s="90">
        <f t="shared" si="33"/>
        <v>54</v>
      </c>
      <c r="E112" s="150" t="s">
        <v>98</v>
      </c>
      <c r="F112" s="92">
        <f t="shared" si="34"/>
        <v>54</v>
      </c>
      <c r="G112" s="94">
        <f t="shared" si="35"/>
        <v>54</v>
      </c>
      <c r="H112" s="67" t="s">
        <v>84</v>
      </c>
      <c r="I112" s="156">
        <f t="shared" si="36"/>
        <v>54</v>
      </c>
      <c r="J112" s="152">
        <f t="shared" si="37"/>
        <v>54</v>
      </c>
      <c r="K112" s="155">
        <f>A112</f>
        <v>54</v>
      </c>
      <c r="L112" s="109">
        <f t="shared" si="38"/>
        <v>54</v>
      </c>
      <c r="M112" s="153">
        <f t="shared" si="39"/>
        <v>54</v>
      </c>
      <c r="N112" s="234"/>
      <c r="O112" s="159"/>
      <c r="P112" s="159"/>
      <c r="Q112" s="159"/>
      <c r="R112" s="159"/>
      <c r="S112" s="159"/>
      <c r="T112" s="159"/>
      <c r="U112" s="159"/>
      <c r="V112" s="159"/>
      <c r="W112" s="168">
        <f>A112</f>
        <v>54</v>
      </c>
    </row>
    <row r="113" spans="1:23" ht="15.75" x14ac:dyDescent="0.2">
      <c r="A113" s="65">
        <v>54.5</v>
      </c>
      <c r="B113" s="71"/>
      <c r="C113" s="89">
        <f t="shared" si="32"/>
        <v>54.5</v>
      </c>
      <c r="D113" s="91">
        <f t="shared" si="33"/>
        <v>54.5</v>
      </c>
      <c r="E113" s="151" t="s">
        <v>98</v>
      </c>
      <c r="F113" s="93">
        <f t="shared" si="34"/>
        <v>54.5</v>
      </c>
      <c r="G113" s="95">
        <f t="shared" si="35"/>
        <v>54.5</v>
      </c>
      <c r="H113" s="66" t="s">
        <v>84</v>
      </c>
      <c r="I113" s="157">
        <f t="shared" si="36"/>
        <v>54.5</v>
      </c>
      <c r="J113" s="96">
        <f t="shared" si="37"/>
        <v>54.5</v>
      </c>
      <c r="K113" s="146"/>
      <c r="L113" s="110">
        <f t="shared" si="38"/>
        <v>54.5</v>
      </c>
      <c r="M113" s="154">
        <f t="shared" si="39"/>
        <v>54.5</v>
      </c>
      <c r="N113" s="235"/>
      <c r="O113" s="160"/>
      <c r="P113" s="160"/>
      <c r="Q113" s="160"/>
      <c r="R113" s="160"/>
      <c r="S113" s="160"/>
      <c r="T113" s="160"/>
      <c r="U113" s="160"/>
      <c r="V113" s="160"/>
      <c r="W113" s="169">
        <f>A112</f>
        <v>54</v>
      </c>
    </row>
    <row r="114" spans="1:23" ht="20.25" x14ac:dyDescent="0.2">
      <c r="A114" s="63">
        <v>55</v>
      </c>
      <c r="B114" s="70" t="s">
        <v>64</v>
      </c>
      <c r="C114" s="88">
        <f t="shared" si="32"/>
        <v>55</v>
      </c>
      <c r="D114" s="90">
        <f t="shared" si="33"/>
        <v>55</v>
      </c>
      <c r="E114" s="150" t="s">
        <v>98</v>
      </c>
      <c r="F114" s="92">
        <f t="shared" si="34"/>
        <v>55</v>
      </c>
      <c r="G114" s="94">
        <f t="shared" si="35"/>
        <v>55</v>
      </c>
      <c r="H114" s="67" t="s">
        <v>84</v>
      </c>
      <c r="I114" s="156">
        <f t="shared" si="36"/>
        <v>55</v>
      </c>
      <c r="J114" s="152">
        <f t="shared" si="37"/>
        <v>55</v>
      </c>
      <c r="K114" s="155">
        <f>A114</f>
        <v>55</v>
      </c>
      <c r="L114" s="109">
        <f t="shared" si="38"/>
        <v>55</v>
      </c>
      <c r="M114" s="153">
        <f t="shared" si="39"/>
        <v>55</v>
      </c>
      <c r="N114" s="234"/>
      <c r="O114" s="159"/>
      <c r="P114" s="159"/>
      <c r="Q114" s="159"/>
      <c r="R114" s="159"/>
      <c r="S114" s="159"/>
      <c r="T114" s="159"/>
      <c r="U114" s="159"/>
      <c r="V114" s="159"/>
      <c r="W114" s="168">
        <f>A114</f>
        <v>55</v>
      </c>
    </row>
    <row r="115" spans="1:23" ht="15.75" x14ac:dyDescent="0.2">
      <c r="A115" s="65">
        <v>55.5</v>
      </c>
      <c r="B115" s="71"/>
      <c r="C115" s="89">
        <f t="shared" si="32"/>
        <v>55.5</v>
      </c>
      <c r="D115" s="91">
        <f t="shared" si="33"/>
        <v>55.5</v>
      </c>
      <c r="E115" s="151" t="s">
        <v>98</v>
      </c>
      <c r="F115" s="93">
        <f t="shared" si="34"/>
        <v>55.5</v>
      </c>
      <c r="G115" s="95">
        <f t="shared" si="35"/>
        <v>55.5</v>
      </c>
      <c r="H115" s="66" t="s">
        <v>84</v>
      </c>
      <c r="I115" s="157">
        <f t="shared" si="36"/>
        <v>55.5</v>
      </c>
      <c r="J115" s="96">
        <f t="shared" si="37"/>
        <v>55.5</v>
      </c>
      <c r="K115" s="146"/>
      <c r="L115" s="110">
        <f t="shared" si="38"/>
        <v>55.5</v>
      </c>
      <c r="M115" s="154">
        <f t="shared" si="39"/>
        <v>55.5</v>
      </c>
      <c r="N115" s="235"/>
      <c r="O115" s="160"/>
      <c r="P115" s="160"/>
      <c r="Q115" s="160"/>
      <c r="R115" s="160"/>
      <c r="S115" s="160"/>
      <c r="T115" s="160"/>
      <c r="U115" s="160"/>
      <c r="V115" s="160"/>
      <c r="W115" s="169">
        <f>A114</f>
        <v>55</v>
      </c>
    </row>
    <row r="116" spans="1:23" ht="20.25" x14ac:dyDescent="0.2">
      <c r="A116" s="63">
        <v>56</v>
      </c>
      <c r="B116" s="70" t="s">
        <v>64</v>
      </c>
      <c r="C116" s="88">
        <f t="shared" si="32"/>
        <v>56</v>
      </c>
      <c r="D116" s="90">
        <f t="shared" si="33"/>
        <v>56</v>
      </c>
      <c r="E116" s="150" t="s">
        <v>98</v>
      </c>
      <c r="F116" s="92">
        <f t="shared" si="34"/>
        <v>56</v>
      </c>
      <c r="G116" s="94">
        <f t="shared" si="35"/>
        <v>56</v>
      </c>
      <c r="H116" s="67" t="s">
        <v>84</v>
      </c>
      <c r="I116" s="156">
        <f t="shared" si="36"/>
        <v>56</v>
      </c>
      <c r="J116" s="152">
        <f t="shared" si="37"/>
        <v>56</v>
      </c>
      <c r="K116" s="155">
        <f>A116</f>
        <v>56</v>
      </c>
      <c r="L116" s="109">
        <f t="shared" si="38"/>
        <v>56</v>
      </c>
      <c r="M116" s="153">
        <f t="shared" si="39"/>
        <v>56</v>
      </c>
      <c r="N116" s="234"/>
      <c r="O116" s="159"/>
      <c r="P116" s="159"/>
      <c r="Q116" s="159"/>
      <c r="R116" s="159"/>
      <c r="S116" s="159"/>
      <c r="T116" s="159"/>
      <c r="U116" s="159"/>
      <c r="V116" s="159"/>
      <c r="W116" s="168">
        <f>A116</f>
        <v>56</v>
      </c>
    </row>
    <row r="117" spans="1:23" ht="15.75" x14ac:dyDescent="0.2">
      <c r="A117" s="65">
        <v>56.5</v>
      </c>
      <c r="B117" s="71"/>
      <c r="C117" s="89">
        <f t="shared" si="32"/>
        <v>56.5</v>
      </c>
      <c r="D117" s="91">
        <f t="shared" si="33"/>
        <v>56.5</v>
      </c>
      <c r="E117" s="151" t="s">
        <v>98</v>
      </c>
      <c r="F117" s="93">
        <f t="shared" si="34"/>
        <v>56.5</v>
      </c>
      <c r="G117" s="95">
        <f t="shared" si="35"/>
        <v>56.5</v>
      </c>
      <c r="H117" s="66" t="s">
        <v>84</v>
      </c>
      <c r="I117" s="157">
        <f t="shared" si="36"/>
        <v>56.5</v>
      </c>
      <c r="J117" s="96">
        <f t="shared" si="37"/>
        <v>56.5</v>
      </c>
      <c r="K117" s="146"/>
      <c r="L117" s="110">
        <f t="shared" si="38"/>
        <v>56.5</v>
      </c>
      <c r="M117" s="154">
        <f t="shared" si="39"/>
        <v>56.5</v>
      </c>
      <c r="N117" s="235"/>
      <c r="O117" s="160"/>
      <c r="P117" s="160"/>
      <c r="Q117" s="160"/>
      <c r="R117" s="160"/>
      <c r="S117" s="160"/>
      <c r="T117" s="160"/>
      <c r="U117" s="160"/>
      <c r="V117" s="160"/>
      <c r="W117" s="169">
        <f>A116</f>
        <v>56</v>
      </c>
    </row>
    <row r="118" spans="1:23" ht="20.25" x14ac:dyDescent="0.2">
      <c r="A118" s="63">
        <v>57</v>
      </c>
      <c r="B118" s="70" t="s">
        <v>64</v>
      </c>
      <c r="C118" s="88">
        <f t="shared" si="32"/>
        <v>57</v>
      </c>
      <c r="D118" s="90">
        <f t="shared" si="33"/>
        <v>57</v>
      </c>
      <c r="E118" s="150" t="s">
        <v>98</v>
      </c>
      <c r="F118" s="92">
        <f t="shared" si="34"/>
        <v>57</v>
      </c>
      <c r="G118" s="94">
        <f t="shared" si="35"/>
        <v>57</v>
      </c>
      <c r="H118" s="67" t="s">
        <v>84</v>
      </c>
      <c r="I118" s="156">
        <f t="shared" si="36"/>
        <v>57</v>
      </c>
      <c r="J118" s="152">
        <f t="shared" si="37"/>
        <v>57</v>
      </c>
      <c r="K118" s="155">
        <f>A118</f>
        <v>57</v>
      </c>
      <c r="L118" s="109">
        <f t="shared" si="38"/>
        <v>57</v>
      </c>
      <c r="M118" s="153">
        <f t="shared" si="39"/>
        <v>57</v>
      </c>
      <c r="N118" s="234"/>
      <c r="O118" s="159"/>
      <c r="P118" s="159"/>
      <c r="Q118" s="159"/>
      <c r="R118" s="159"/>
      <c r="S118" s="159"/>
      <c r="T118" s="159"/>
      <c r="U118" s="159"/>
      <c r="V118" s="159"/>
      <c r="W118" s="168">
        <f>A118</f>
        <v>57</v>
      </c>
    </row>
    <row r="119" spans="1:23" ht="15.75" x14ac:dyDescent="0.2">
      <c r="A119" s="65">
        <v>57.5</v>
      </c>
      <c r="B119" s="71"/>
      <c r="C119" s="89">
        <f t="shared" si="32"/>
        <v>57.5</v>
      </c>
      <c r="D119" s="91">
        <f t="shared" si="33"/>
        <v>57.5</v>
      </c>
      <c r="E119" s="151" t="s">
        <v>98</v>
      </c>
      <c r="F119" s="93">
        <f t="shared" si="34"/>
        <v>57.5</v>
      </c>
      <c r="G119" s="95">
        <f t="shared" si="35"/>
        <v>57.5</v>
      </c>
      <c r="H119" s="66" t="s">
        <v>84</v>
      </c>
      <c r="I119" s="157">
        <f t="shared" si="36"/>
        <v>57.5</v>
      </c>
      <c r="J119" s="96">
        <f t="shared" si="37"/>
        <v>57.5</v>
      </c>
      <c r="K119" s="146"/>
      <c r="L119" s="110">
        <f t="shared" si="38"/>
        <v>57.5</v>
      </c>
      <c r="M119" s="154">
        <f t="shared" si="39"/>
        <v>57.5</v>
      </c>
      <c r="N119" s="235"/>
      <c r="O119" s="160"/>
      <c r="P119" s="160"/>
      <c r="Q119" s="160"/>
      <c r="R119" s="160"/>
      <c r="S119" s="160"/>
      <c r="T119" s="160"/>
      <c r="U119" s="160"/>
      <c r="V119" s="160"/>
      <c r="W119" s="169">
        <f>A118</f>
        <v>57</v>
      </c>
    </row>
    <row r="120" spans="1:23" ht="20.25" x14ac:dyDescent="0.2">
      <c r="A120" s="63">
        <v>58</v>
      </c>
      <c r="B120" s="70" t="s">
        <v>64</v>
      </c>
      <c r="C120" s="88">
        <f t="shared" si="32"/>
        <v>58</v>
      </c>
      <c r="D120" s="90">
        <f t="shared" si="33"/>
        <v>58</v>
      </c>
      <c r="E120" s="150" t="s">
        <v>98</v>
      </c>
      <c r="F120" s="92">
        <f t="shared" si="34"/>
        <v>58</v>
      </c>
      <c r="G120" s="94">
        <f t="shared" si="35"/>
        <v>58</v>
      </c>
      <c r="H120" s="67" t="s">
        <v>84</v>
      </c>
      <c r="I120" s="156">
        <f t="shared" si="36"/>
        <v>58</v>
      </c>
      <c r="J120" s="152">
        <f t="shared" si="37"/>
        <v>58</v>
      </c>
      <c r="K120" s="155">
        <f>A120</f>
        <v>58</v>
      </c>
      <c r="L120" s="109">
        <f t="shared" si="38"/>
        <v>58</v>
      </c>
      <c r="M120" s="153">
        <f t="shared" si="39"/>
        <v>58</v>
      </c>
      <c r="N120" s="234"/>
      <c r="O120" s="159"/>
      <c r="P120" s="159"/>
      <c r="Q120" s="159"/>
      <c r="R120" s="159"/>
      <c r="S120" s="159"/>
      <c r="T120" s="159"/>
      <c r="U120" s="159"/>
      <c r="V120" s="159"/>
      <c r="W120" s="168">
        <f>A120</f>
        <v>58</v>
      </c>
    </row>
    <row r="121" spans="1:23" ht="15.75" x14ac:dyDescent="0.2">
      <c r="A121" s="65">
        <v>58.5</v>
      </c>
      <c r="B121" s="71"/>
      <c r="C121" s="89">
        <f t="shared" si="32"/>
        <v>58.5</v>
      </c>
      <c r="D121" s="91">
        <f t="shared" si="33"/>
        <v>58.5</v>
      </c>
      <c r="E121" s="151" t="s">
        <v>98</v>
      </c>
      <c r="F121" s="93">
        <f t="shared" si="34"/>
        <v>58.5</v>
      </c>
      <c r="G121" s="95">
        <f t="shared" si="35"/>
        <v>58.5</v>
      </c>
      <c r="H121" s="66" t="s">
        <v>84</v>
      </c>
      <c r="I121" s="157">
        <f t="shared" si="36"/>
        <v>58.5</v>
      </c>
      <c r="J121" s="96">
        <f t="shared" si="37"/>
        <v>58.5</v>
      </c>
      <c r="K121" s="146"/>
      <c r="L121" s="110">
        <f t="shared" si="38"/>
        <v>58.5</v>
      </c>
      <c r="M121" s="154">
        <f t="shared" si="39"/>
        <v>58.5</v>
      </c>
      <c r="N121" s="235"/>
      <c r="O121" s="160"/>
      <c r="P121" s="160"/>
      <c r="Q121" s="160"/>
      <c r="R121" s="160"/>
      <c r="S121" s="160"/>
      <c r="T121" s="160"/>
      <c r="U121" s="160"/>
      <c r="V121" s="160"/>
      <c r="W121" s="169">
        <f>A120</f>
        <v>58</v>
      </c>
    </row>
    <row r="122" spans="1:23" ht="20.25" x14ac:dyDescent="0.2">
      <c r="A122" s="63">
        <v>59</v>
      </c>
      <c r="B122" s="70" t="s">
        <v>64</v>
      </c>
      <c r="C122" s="88">
        <f t="shared" si="32"/>
        <v>59</v>
      </c>
      <c r="D122" s="90">
        <f t="shared" si="33"/>
        <v>59</v>
      </c>
      <c r="E122" s="150" t="s">
        <v>98</v>
      </c>
      <c r="F122" s="92">
        <f t="shared" si="34"/>
        <v>59</v>
      </c>
      <c r="G122" s="94">
        <f t="shared" si="35"/>
        <v>59</v>
      </c>
      <c r="H122" s="67" t="s">
        <v>84</v>
      </c>
      <c r="I122" s="156">
        <f t="shared" si="36"/>
        <v>59</v>
      </c>
      <c r="J122" s="152">
        <f t="shared" si="37"/>
        <v>59</v>
      </c>
      <c r="K122" s="155">
        <f>A122</f>
        <v>59</v>
      </c>
      <c r="L122" s="109">
        <f t="shared" si="38"/>
        <v>59</v>
      </c>
      <c r="M122" s="153">
        <f t="shared" si="39"/>
        <v>59</v>
      </c>
      <c r="N122" s="234"/>
      <c r="O122" s="159"/>
      <c r="P122" s="159"/>
      <c r="Q122" s="159"/>
      <c r="R122" s="159"/>
      <c r="S122" s="159"/>
      <c r="T122" s="159"/>
      <c r="U122" s="159"/>
      <c r="V122" s="159"/>
      <c r="W122" s="168">
        <f>A122</f>
        <v>59</v>
      </c>
    </row>
    <row r="123" spans="1:23" ht="15.75" x14ac:dyDescent="0.2">
      <c r="A123" s="65">
        <v>59.5</v>
      </c>
      <c r="B123" s="71"/>
      <c r="C123" s="89">
        <f t="shared" si="32"/>
        <v>59.5</v>
      </c>
      <c r="D123" s="91">
        <f t="shared" si="33"/>
        <v>59.5</v>
      </c>
      <c r="E123" s="151" t="s">
        <v>98</v>
      </c>
      <c r="F123" s="93">
        <f t="shared" si="34"/>
        <v>59.5</v>
      </c>
      <c r="G123" s="95">
        <f t="shared" si="35"/>
        <v>59.5</v>
      </c>
      <c r="H123" s="66" t="s">
        <v>84</v>
      </c>
      <c r="I123" s="157">
        <f t="shared" si="36"/>
        <v>59.5</v>
      </c>
      <c r="J123" s="96">
        <f t="shared" si="37"/>
        <v>59.5</v>
      </c>
      <c r="K123" s="146"/>
      <c r="L123" s="110">
        <f t="shared" si="38"/>
        <v>59.5</v>
      </c>
      <c r="M123" s="154">
        <f t="shared" si="39"/>
        <v>59.5</v>
      </c>
      <c r="N123" s="235"/>
      <c r="O123" s="160"/>
      <c r="P123" s="160"/>
      <c r="Q123" s="160"/>
      <c r="R123" s="160"/>
      <c r="S123" s="160"/>
      <c r="T123" s="160"/>
      <c r="U123" s="160"/>
      <c r="V123" s="160"/>
      <c r="W123" s="169">
        <f>A122</f>
        <v>59</v>
      </c>
    </row>
    <row r="124" spans="1:23" ht="20.25" x14ac:dyDescent="0.2">
      <c r="A124" s="63">
        <v>60</v>
      </c>
      <c r="B124" s="70" t="s">
        <v>64</v>
      </c>
      <c r="C124" s="88">
        <f t="shared" si="32"/>
        <v>60</v>
      </c>
      <c r="D124" s="90">
        <f t="shared" si="33"/>
        <v>60</v>
      </c>
      <c r="E124" s="150" t="s">
        <v>98</v>
      </c>
      <c r="F124" s="92">
        <f t="shared" si="34"/>
        <v>60</v>
      </c>
      <c r="G124" s="94">
        <f t="shared" si="35"/>
        <v>60</v>
      </c>
      <c r="H124" s="67" t="s">
        <v>84</v>
      </c>
      <c r="I124" s="156">
        <f t="shared" si="36"/>
        <v>60</v>
      </c>
      <c r="J124" s="152">
        <f t="shared" si="37"/>
        <v>60</v>
      </c>
      <c r="K124" s="155">
        <f>A124</f>
        <v>60</v>
      </c>
      <c r="L124" s="109">
        <f t="shared" si="38"/>
        <v>60</v>
      </c>
      <c r="M124" s="153">
        <f t="shared" si="39"/>
        <v>60</v>
      </c>
      <c r="N124" s="234"/>
      <c r="O124" s="159"/>
      <c r="P124" s="159"/>
      <c r="Q124" s="159"/>
      <c r="R124" s="159"/>
      <c r="S124" s="159"/>
      <c r="T124" s="159"/>
      <c r="U124" s="159"/>
      <c r="V124" s="159"/>
      <c r="W124" s="168">
        <f>A124</f>
        <v>60</v>
      </c>
    </row>
    <row r="125" spans="1:23" ht="15.75" x14ac:dyDescent="0.2">
      <c r="A125" s="65">
        <v>60.5</v>
      </c>
      <c r="B125" s="71"/>
      <c r="C125" s="89">
        <f t="shared" si="32"/>
        <v>60.5</v>
      </c>
      <c r="D125" s="91">
        <f t="shared" si="33"/>
        <v>60.5</v>
      </c>
      <c r="E125" s="151" t="s">
        <v>98</v>
      </c>
      <c r="F125" s="93">
        <f t="shared" si="34"/>
        <v>60.5</v>
      </c>
      <c r="G125" s="95">
        <f t="shared" si="35"/>
        <v>60.5</v>
      </c>
      <c r="H125" s="66" t="s">
        <v>84</v>
      </c>
      <c r="I125" s="157">
        <f t="shared" si="36"/>
        <v>60.5</v>
      </c>
      <c r="J125" s="96">
        <f t="shared" si="37"/>
        <v>60.5</v>
      </c>
      <c r="K125" s="146"/>
      <c r="L125" s="110">
        <f t="shared" si="38"/>
        <v>60.5</v>
      </c>
      <c r="M125" s="154">
        <f t="shared" si="39"/>
        <v>60.5</v>
      </c>
      <c r="N125" s="235"/>
      <c r="O125" s="160"/>
      <c r="P125" s="160"/>
      <c r="Q125" s="160"/>
      <c r="R125" s="160"/>
      <c r="S125" s="160"/>
      <c r="T125" s="160"/>
      <c r="U125" s="160"/>
      <c r="V125" s="160"/>
      <c r="W125" s="169">
        <f>A124</f>
        <v>60</v>
      </c>
    </row>
    <row r="126" spans="1:23" ht="20.25" x14ac:dyDescent="0.2">
      <c r="A126" s="63">
        <v>61</v>
      </c>
      <c r="B126" s="70" t="s">
        <v>64</v>
      </c>
      <c r="C126" s="88">
        <f t="shared" si="32"/>
        <v>61</v>
      </c>
      <c r="D126" s="90">
        <f t="shared" si="33"/>
        <v>61</v>
      </c>
      <c r="E126" s="150" t="s">
        <v>98</v>
      </c>
      <c r="F126" s="92">
        <f t="shared" si="34"/>
        <v>61</v>
      </c>
      <c r="G126" s="94">
        <f t="shared" si="35"/>
        <v>61</v>
      </c>
      <c r="H126" s="67" t="s">
        <v>84</v>
      </c>
      <c r="I126" s="156">
        <f t="shared" si="36"/>
        <v>61</v>
      </c>
      <c r="J126" s="152">
        <f t="shared" si="37"/>
        <v>61</v>
      </c>
      <c r="K126" s="155">
        <f>A126</f>
        <v>61</v>
      </c>
      <c r="L126" s="109">
        <f t="shared" si="38"/>
        <v>61</v>
      </c>
      <c r="M126" s="153">
        <f t="shared" si="39"/>
        <v>61</v>
      </c>
      <c r="N126" s="234"/>
      <c r="O126" s="159"/>
      <c r="P126" s="159"/>
      <c r="Q126" s="159"/>
      <c r="R126" s="159"/>
      <c r="S126" s="159"/>
      <c r="T126" s="159"/>
      <c r="U126" s="159"/>
      <c r="V126" s="159"/>
      <c r="W126" s="168">
        <f>A126</f>
        <v>61</v>
      </c>
    </row>
    <row r="127" spans="1:23" ht="15.75" x14ac:dyDescent="0.2">
      <c r="A127" s="65">
        <v>61.5</v>
      </c>
      <c r="B127" s="71"/>
      <c r="C127" s="89">
        <f t="shared" si="32"/>
        <v>61.5</v>
      </c>
      <c r="D127" s="91">
        <f t="shared" si="33"/>
        <v>61.5</v>
      </c>
      <c r="E127" s="151" t="s">
        <v>98</v>
      </c>
      <c r="F127" s="93">
        <f t="shared" si="34"/>
        <v>61.5</v>
      </c>
      <c r="G127" s="95">
        <f t="shared" si="35"/>
        <v>61.5</v>
      </c>
      <c r="H127" s="66" t="s">
        <v>84</v>
      </c>
      <c r="I127" s="157">
        <f t="shared" si="36"/>
        <v>61.5</v>
      </c>
      <c r="J127" s="96">
        <f t="shared" si="37"/>
        <v>61.5</v>
      </c>
      <c r="K127" s="146"/>
      <c r="L127" s="110">
        <f t="shared" si="38"/>
        <v>61.5</v>
      </c>
      <c r="M127" s="154">
        <f t="shared" si="39"/>
        <v>61.5</v>
      </c>
      <c r="N127" s="235"/>
      <c r="O127" s="160"/>
      <c r="P127" s="160"/>
      <c r="Q127" s="160"/>
      <c r="R127" s="160"/>
      <c r="S127" s="160"/>
      <c r="T127" s="160"/>
      <c r="U127" s="160"/>
      <c r="V127" s="160"/>
      <c r="W127" s="169">
        <f>A126</f>
        <v>61</v>
      </c>
    </row>
    <row r="128" spans="1:23" ht="20.25" x14ac:dyDescent="0.2">
      <c r="A128" s="63">
        <v>62</v>
      </c>
      <c r="B128" s="70" t="s">
        <v>64</v>
      </c>
      <c r="C128" s="88">
        <f t="shared" si="32"/>
        <v>62</v>
      </c>
      <c r="D128" s="90">
        <f t="shared" si="33"/>
        <v>62</v>
      </c>
      <c r="E128" s="150" t="s">
        <v>98</v>
      </c>
      <c r="F128" s="92">
        <f t="shared" si="34"/>
        <v>62</v>
      </c>
      <c r="G128" s="94">
        <f t="shared" si="35"/>
        <v>62</v>
      </c>
      <c r="H128" s="67" t="s">
        <v>84</v>
      </c>
      <c r="I128" s="156">
        <f t="shared" si="36"/>
        <v>62</v>
      </c>
      <c r="J128" s="152">
        <f t="shared" si="37"/>
        <v>62</v>
      </c>
      <c r="K128" s="155">
        <f>A128</f>
        <v>62</v>
      </c>
      <c r="L128" s="109">
        <f t="shared" si="38"/>
        <v>62</v>
      </c>
      <c r="M128" s="153">
        <f t="shared" si="39"/>
        <v>62</v>
      </c>
      <c r="N128" s="234"/>
      <c r="O128" s="159"/>
      <c r="P128" s="159"/>
      <c r="Q128" s="159"/>
      <c r="R128" s="159"/>
      <c r="S128" s="159"/>
      <c r="T128" s="159"/>
      <c r="U128" s="159"/>
      <c r="V128" s="159"/>
      <c r="W128" s="168">
        <f>A128</f>
        <v>62</v>
      </c>
    </row>
    <row r="129" spans="1:23" ht="15.75" x14ac:dyDescent="0.2">
      <c r="A129" s="65">
        <v>62.5</v>
      </c>
      <c r="B129" s="71"/>
      <c r="C129" s="89">
        <f t="shared" si="32"/>
        <v>62.5</v>
      </c>
      <c r="D129" s="91">
        <f t="shared" si="33"/>
        <v>62.5</v>
      </c>
      <c r="E129" s="151" t="s">
        <v>98</v>
      </c>
      <c r="F129" s="93">
        <f t="shared" si="34"/>
        <v>62.5</v>
      </c>
      <c r="G129" s="95">
        <f t="shared" si="35"/>
        <v>62.5</v>
      </c>
      <c r="H129" s="66" t="s">
        <v>84</v>
      </c>
      <c r="I129" s="157">
        <f t="shared" si="36"/>
        <v>62.5</v>
      </c>
      <c r="J129" s="96">
        <f t="shared" si="37"/>
        <v>62.5</v>
      </c>
      <c r="K129" s="146"/>
      <c r="L129" s="110">
        <f t="shared" si="38"/>
        <v>62.5</v>
      </c>
      <c r="M129" s="154">
        <f t="shared" si="39"/>
        <v>62.5</v>
      </c>
      <c r="N129" s="235"/>
      <c r="O129" s="160"/>
      <c r="P129" s="160"/>
      <c r="Q129" s="160"/>
      <c r="R129" s="160"/>
      <c r="S129" s="160"/>
      <c r="T129" s="160"/>
      <c r="U129" s="160"/>
      <c r="V129" s="160"/>
      <c r="W129" s="169">
        <f>A128</f>
        <v>62</v>
      </c>
    </row>
    <row r="130" spans="1:23" ht="20.25" x14ac:dyDescent="0.2">
      <c r="A130" s="63">
        <v>63</v>
      </c>
      <c r="B130" s="70" t="s">
        <v>64</v>
      </c>
      <c r="C130" s="88">
        <f t="shared" si="32"/>
        <v>63</v>
      </c>
      <c r="D130" s="90">
        <f t="shared" si="33"/>
        <v>63</v>
      </c>
      <c r="E130" s="150" t="s">
        <v>98</v>
      </c>
      <c r="F130" s="92">
        <f t="shared" si="34"/>
        <v>63</v>
      </c>
      <c r="G130" s="94">
        <f t="shared" si="35"/>
        <v>63</v>
      </c>
      <c r="H130" s="67" t="s">
        <v>84</v>
      </c>
      <c r="I130" s="156">
        <f t="shared" si="36"/>
        <v>63</v>
      </c>
      <c r="J130" s="152">
        <f t="shared" si="37"/>
        <v>63</v>
      </c>
      <c r="K130" s="155">
        <f>A130</f>
        <v>63</v>
      </c>
      <c r="L130" s="109">
        <f t="shared" si="38"/>
        <v>63</v>
      </c>
      <c r="M130" s="153">
        <f t="shared" si="39"/>
        <v>63</v>
      </c>
      <c r="N130" s="234"/>
      <c r="O130" s="159"/>
      <c r="P130" s="159"/>
      <c r="Q130" s="159"/>
      <c r="R130" s="159"/>
      <c r="S130" s="159"/>
      <c r="T130" s="159"/>
      <c r="U130" s="159"/>
      <c r="V130" s="159"/>
      <c r="W130" s="168">
        <f>A130</f>
        <v>63</v>
      </c>
    </row>
    <row r="131" spans="1:23" ht="15.75" x14ac:dyDescent="0.2">
      <c r="A131" s="65">
        <v>63.5</v>
      </c>
      <c r="B131" s="71"/>
      <c r="C131" s="89">
        <f t="shared" si="32"/>
        <v>63.5</v>
      </c>
      <c r="D131" s="91">
        <f t="shared" si="33"/>
        <v>63.5</v>
      </c>
      <c r="E131" s="151" t="s">
        <v>98</v>
      </c>
      <c r="F131" s="93">
        <f t="shared" si="34"/>
        <v>63.5</v>
      </c>
      <c r="G131" s="95">
        <f t="shared" si="35"/>
        <v>63.5</v>
      </c>
      <c r="H131" s="66" t="s">
        <v>84</v>
      </c>
      <c r="I131" s="157">
        <f t="shared" si="36"/>
        <v>63.5</v>
      </c>
      <c r="J131" s="96">
        <f t="shared" si="37"/>
        <v>63.5</v>
      </c>
      <c r="K131" s="146"/>
      <c r="L131" s="110">
        <f t="shared" si="38"/>
        <v>63.5</v>
      </c>
      <c r="M131" s="154">
        <f t="shared" si="39"/>
        <v>63.5</v>
      </c>
      <c r="N131" s="235"/>
      <c r="O131" s="160"/>
      <c r="P131" s="160"/>
      <c r="Q131" s="160"/>
      <c r="R131" s="160"/>
      <c r="S131" s="160"/>
      <c r="T131" s="160"/>
      <c r="U131" s="160"/>
      <c r="V131" s="160"/>
      <c r="W131" s="169">
        <f>A130</f>
        <v>63</v>
      </c>
    </row>
    <row r="132" spans="1:23" ht="20.25" x14ac:dyDescent="0.2">
      <c r="A132" s="63">
        <v>64</v>
      </c>
      <c r="B132" s="70" t="s">
        <v>64</v>
      </c>
      <c r="C132" s="88">
        <f t="shared" ref="C132:C163" si="40">A132</f>
        <v>64</v>
      </c>
      <c r="D132" s="90">
        <f t="shared" ref="D132:D163" si="41">A132</f>
        <v>64</v>
      </c>
      <c r="E132" s="150" t="s">
        <v>98</v>
      </c>
      <c r="F132" s="92">
        <f t="shared" ref="F132:F163" si="42">A132</f>
        <v>64</v>
      </c>
      <c r="G132" s="94">
        <f t="shared" ref="G132:G163" si="43">A132</f>
        <v>64</v>
      </c>
      <c r="H132" s="67" t="s">
        <v>84</v>
      </c>
      <c r="I132" s="156">
        <f t="shared" ref="I132:I163" si="44">A132</f>
        <v>64</v>
      </c>
      <c r="J132" s="152">
        <f t="shared" ref="J132:J163" si="45">A132</f>
        <v>64</v>
      </c>
      <c r="K132" s="155">
        <f>A132</f>
        <v>64</v>
      </c>
      <c r="L132" s="109">
        <f t="shared" ref="L132:L163" si="46">A132</f>
        <v>64</v>
      </c>
      <c r="M132" s="153">
        <f t="shared" ref="M132:M163" si="47">A132</f>
        <v>64</v>
      </c>
      <c r="N132" s="234"/>
      <c r="O132" s="159"/>
      <c r="P132" s="159"/>
      <c r="Q132" s="159"/>
      <c r="R132" s="159"/>
      <c r="S132" s="159"/>
      <c r="T132" s="159"/>
      <c r="U132" s="159"/>
      <c r="V132" s="159"/>
      <c r="W132" s="168">
        <f>A132</f>
        <v>64</v>
      </c>
    </row>
    <row r="133" spans="1:23" ht="15.75" x14ac:dyDescent="0.2">
      <c r="A133" s="65">
        <v>64.5</v>
      </c>
      <c r="B133" s="71"/>
      <c r="C133" s="89">
        <f t="shared" si="40"/>
        <v>64.5</v>
      </c>
      <c r="D133" s="91">
        <f t="shared" si="41"/>
        <v>64.5</v>
      </c>
      <c r="E133" s="151" t="s">
        <v>98</v>
      </c>
      <c r="F133" s="93">
        <f t="shared" si="42"/>
        <v>64.5</v>
      </c>
      <c r="G133" s="95">
        <f t="shared" si="43"/>
        <v>64.5</v>
      </c>
      <c r="H133" s="66" t="s">
        <v>84</v>
      </c>
      <c r="I133" s="157">
        <f t="shared" si="44"/>
        <v>64.5</v>
      </c>
      <c r="J133" s="96">
        <f t="shared" si="45"/>
        <v>64.5</v>
      </c>
      <c r="K133" s="146"/>
      <c r="L133" s="110">
        <f t="shared" si="46"/>
        <v>64.5</v>
      </c>
      <c r="M133" s="154">
        <f t="shared" si="47"/>
        <v>64.5</v>
      </c>
      <c r="N133" s="235"/>
      <c r="O133" s="160"/>
      <c r="P133" s="160"/>
      <c r="Q133" s="160"/>
      <c r="R133" s="160"/>
      <c r="S133" s="160"/>
      <c r="T133" s="160"/>
      <c r="U133" s="160"/>
      <c r="V133" s="160"/>
      <c r="W133" s="169">
        <f>A132</f>
        <v>64</v>
      </c>
    </row>
    <row r="134" spans="1:23" ht="20.25" x14ac:dyDescent="0.2">
      <c r="A134" s="63">
        <v>65</v>
      </c>
      <c r="B134" s="70" t="s">
        <v>64</v>
      </c>
      <c r="C134" s="88">
        <f t="shared" si="40"/>
        <v>65</v>
      </c>
      <c r="D134" s="90">
        <f t="shared" si="41"/>
        <v>65</v>
      </c>
      <c r="E134" s="150" t="s">
        <v>98</v>
      </c>
      <c r="F134" s="92">
        <f t="shared" si="42"/>
        <v>65</v>
      </c>
      <c r="G134" s="94">
        <f t="shared" si="43"/>
        <v>65</v>
      </c>
      <c r="H134" s="67" t="s">
        <v>84</v>
      </c>
      <c r="I134" s="156">
        <f t="shared" si="44"/>
        <v>65</v>
      </c>
      <c r="J134" s="152">
        <f t="shared" si="45"/>
        <v>65</v>
      </c>
      <c r="K134" s="155">
        <f>A134</f>
        <v>65</v>
      </c>
      <c r="L134" s="109">
        <f t="shared" si="46"/>
        <v>65</v>
      </c>
      <c r="M134" s="153">
        <f t="shared" si="47"/>
        <v>65</v>
      </c>
      <c r="N134" s="234"/>
      <c r="O134" s="159"/>
      <c r="P134" s="159"/>
      <c r="Q134" s="159"/>
      <c r="R134" s="159"/>
      <c r="S134" s="159"/>
      <c r="T134" s="159"/>
      <c r="U134" s="159"/>
      <c r="V134" s="159"/>
      <c r="W134" s="168">
        <f>A134</f>
        <v>65</v>
      </c>
    </row>
    <row r="135" spans="1:23" ht="15.75" x14ac:dyDescent="0.2">
      <c r="A135" s="65">
        <v>65.5</v>
      </c>
      <c r="B135" s="71"/>
      <c r="C135" s="89">
        <f t="shared" si="40"/>
        <v>65.5</v>
      </c>
      <c r="D135" s="91">
        <f t="shared" si="41"/>
        <v>65.5</v>
      </c>
      <c r="E135" s="151" t="s">
        <v>98</v>
      </c>
      <c r="F135" s="93">
        <f t="shared" si="42"/>
        <v>65.5</v>
      </c>
      <c r="G135" s="95">
        <f t="shared" si="43"/>
        <v>65.5</v>
      </c>
      <c r="H135" s="66" t="s">
        <v>84</v>
      </c>
      <c r="I135" s="157">
        <f t="shared" si="44"/>
        <v>65.5</v>
      </c>
      <c r="J135" s="96">
        <f t="shared" si="45"/>
        <v>65.5</v>
      </c>
      <c r="K135" s="146"/>
      <c r="L135" s="110">
        <f t="shared" si="46"/>
        <v>65.5</v>
      </c>
      <c r="M135" s="154">
        <f t="shared" si="47"/>
        <v>65.5</v>
      </c>
      <c r="N135" s="235"/>
      <c r="O135" s="160"/>
      <c r="P135" s="160"/>
      <c r="Q135" s="160"/>
      <c r="R135" s="160"/>
      <c r="S135" s="160"/>
      <c r="T135" s="160"/>
      <c r="U135" s="160"/>
      <c r="V135" s="160"/>
      <c r="W135" s="169">
        <f>A134</f>
        <v>65</v>
      </c>
    </row>
    <row r="136" spans="1:23" ht="20.25" x14ac:dyDescent="0.2">
      <c r="A136" s="63">
        <v>66</v>
      </c>
      <c r="B136" s="70" t="s">
        <v>64</v>
      </c>
      <c r="C136" s="88">
        <f t="shared" si="40"/>
        <v>66</v>
      </c>
      <c r="D136" s="90">
        <f t="shared" si="41"/>
        <v>66</v>
      </c>
      <c r="E136" s="150" t="s">
        <v>98</v>
      </c>
      <c r="F136" s="92">
        <f t="shared" si="42"/>
        <v>66</v>
      </c>
      <c r="G136" s="94">
        <f t="shared" si="43"/>
        <v>66</v>
      </c>
      <c r="H136" s="67" t="s">
        <v>84</v>
      </c>
      <c r="I136" s="156">
        <f t="shared" si="44"/>
        <v>66</v>
      </c>
      <c r="J136" s="152">
        <f t="shared" si="45"/>
        <v>66</v>
      </c>
      <c r="K136" s="155">
        <f>A136</f>
        <v>66</v>
      </c>
      <c r="L136" s="109">
        <f t="shared" si="46"/>
        <v>66</v>
      </c>
      <c r="M136" s="153">
        <f t="shared" si="47"/>
        <v>66</v>
      </c>
      <c r="N136" s="234"/>
      <c r="O136" s="159"/>
      <c r="P136" s="159"/>
      <c r="Q136" s="159"/>
      <c r="R136" s="159"/>
      <c r="S136" s="159"/>
      <c r="T136" s="159"/>
      <c r="U136" s="159"/>
      <c r="V136" s="159"/>
      <c r="W136" s="168">
        <f>A136</f>
        <v>66</v>
      </c>
    </row>
    <row r="137" spans="1:23" ht="15.75" x14ac:dyDescent="0.2">
      <c r="A137" s="65">
        <v>66.5</v>
      </c>
      <c r="B137" s="71"/>
      <c r="C137" s="89">
        <f t="shared" si="40"/>
        <v>66.5</v>
      </c>
      <c r="D137" s="91">
        <f t="shared" si="41"/>
        <v>66.5</v>
      </c>
      <c r="E137" s="151" t="s">
        <v>98</v>
      </c>
      <c r="F137" s="93">
        <f t="shared" si="42"/>
        <v>66.5</v>
      </c>
      <c r="G137" s="95">
        <f t="shared" si="43"/>
        <v>66.5</v>
      </c>
      <c r="H137" s="66" t="s">
        <v>84</v>
      </c>
      <c r="I137" s="157">
        <f t="shared" si="44"/>
        <v>66.5</v>
      </c>
      <c r="J137" s="96">
        <f t="shared" si="45"/>
        <v>66.5</v>
      </c>
      <c r="K137" s="146"/>
      <c r="L137" s="110">
        <f t="shared" si="46"/>
        <v>66.5</v>
      </c>
      <c r="M137" s="154">
        <f t="shared" si="47"/>
        <v>66.5</v>
      </c>
      <c r="N137" s="235"/>
      <c r="O137" s="160"/>
      <c r="P137" s="160"/>
      <c r="Q137" s="160"/>
      <c r="R137" s="160"/>
      <c r="S137" s="160"/>
      <c r="T137" s="160"/>
      <c r="U137" s="160"/>
      <c r="V137" s="160"/>
      <c r="W137" s="169">
        <f>A136</f>
        <v>66</v>
      </c>
    </row>
    <row r="138" spans="1:23" ht="20.25" x14ac:dyDescent="0.2">
      <c r="A138" s="63">
        <v>67</v>
      </c>
      <c r="B138" s="70" t="s">
        <v>64</v>
      </c>
      <c r="C138" s="88">
        <f t="shared" si="40"/>
        <v>67</v>
      </c>
      <c r="D138" s="90">
        <f t="shared" si="41"/>
        <v>67</v>
      </c>
      <c r="E138" s="150" t="s">
        <v>98</v>
      </c>
      <c r="F138" s="92">
        <f t="shared" si="42"/>
        <v>67</v>
      </c>
      <c r="G138" s="94">
        <f t="shared" si="43"/>
        <v>67</v>
      </c>
      <c r="H138" s="67" t="s">
        <v>84</v>
      </c>
      <c r="I138" s="156">
        <f t="shared" si="44"/>
        <v>67</v>
      </c>
      <c r="J138" s="152">
        <f t="shared" si="45"/>
        <v>67</v>
      </c>
      <c r="K138" s="155">
        <f>A138</f>
        <v>67</v>
      </c>
      <c r="L138" s="109">
        <f t="shared" si="46"/>
        <v>67</v>
      </c>
      <c r="M138" s="153">
        <f t="shared" si="47"/>
        <v>67</v>
      </c>
      <c r="N138" s="234"/>
      <c r="O138" s="159"/>
      <c r="P138" s="159"/>
      <c r="Q138" s="159"/>
      <c r="R138" s="159"/>
      <c r="S138" s="159"/>
      <c r="T138" s="159"/>
      <c r="U138" s="159"/>
      <c r="V138" s="159"/>
      <c r="W138" s="168">
        <f>A138</f>
        <v>67</v>
      </c>
    </row>
    <row r="139" spans="1:23" ht="15.75" x14ac:dyDescent="0.2">
      <c r="A139" s="65">
        <v>67.5</v>
      </c>
      <c r="B139" s="71"/>
      <c r="C139" s="89">
        <f t="shared" si="40"/>
        <v>67.5</v>
      </c>
      <c r="D139" s="91">
        <f t="shared" si="41"/>
        <v>67.5</v>
      </c>
      <c r="E139" s="151" t="s">
        <v>98</v>
      </c>
      <c r="F139" s="93">
        <f t="shared" si="42"/>
        <v>67.5</v>
      </c>
      <c r="G139" s="95">
        <f t="shared" si="43"/>
        <v>67.5</v>
      </c>
      <c r="H139" s="66" t="s">
        <v>84</v>
      </c>
      <c r="I139" s="157">
        <f t="shared" si="44"/>
        <v>67.5</v>
      </c>
      <c r="J139" s="96">
        <f t="shared" si="45"/>
        <v>67.5</v>
      </c>
      <c r="K139" s="146"/>
      <c r="L139" s="110">
        <f t="shared" si="46"/>
        <v>67.5</v>
      </c>
      <c r="M139" s="154">
        <f t="shared" si="47"/>
        <v>67.5</v>
      </c>
      <c r="N139" s="235"/>
      <c r="O139" s="160"/>
      <c r="P139" s="160"/>
      <c r="Q139" s="160"/>
      <c r="R139" s="160"/>
      <c r="S139" s="160"/>
      <c r="T139" s="160"/>
      <c r="U139" s="160"/>
      <c r="V139" s="160"/>
      <c r="W139" s="169">
        <f>A138</f>
        <v>67</v>
      </c>
    </row>
    <row r="140" spans="1:23" ht="20.25" x14ac:dyDescent="0.2">
      <c r="A140" s="63">
        <v>68</v>
      </c>
      <c r="B140" s="70" t="s">
        <v>64</v>
      </c>
      <c r="C140" s="88">
        <f t="shared" si="40"/>
        <v>68</v>
      </c>
      <c r="D140" s="90">
        <f t="shared" si="41"/>
        <v>68</v>
      </c>
      <c r="E140" s="150" t="s">
        <v>98</v>
      </c>
      <c r="F140" s="92">
        <f t="shared" si="42"/>
        <v>68</v>
      </c>
      <c r="G140" s="94">
        <f t="shared" si="43"/>
        <v>68</v>
      </c>
      <c r="H140" s="67" t="s">
        <v>84</v>
      </c>
      <c r="I140" s="156">
        <f t="shared" si="44"/>
        <v>68</v>
      </c>
      <c r="J140" s="152">
        <f t="shared" si="45"/>
        <v>68</v>
      </c>
      <c r="K140" s="155">
        <f>A140</f>
        <v>68</v>
      </c>
      <c r="L140" s="109">
        <f t="shared" si="46"/>
        <v>68</v>
      </c>
      <c r="M140" s="153">
        <f t="shared" si="47"/>
        <v>68</v>
      </c>
      <c r="N140" s="234"/>
      <c r="O140" s="159"/>
      <c r="P140" s="159"/>
      <c r="Q140" s="159"/>
      <c r="R140" s="159"/>
      <c r="S140" s="159"/>
      <c r="T140" s="159"/>
      <c r="U140" s="159"/>
      <c r="V140" s="159"/>
      <c r="W140" s="168">
        <f>A140</f>
        <v>68</v>
      </c>
    </row>
    <row r="141" spans="1:23" ht="15.75" x14ac:dyDescent="0.2">
      <c r="A141" s="65">
        <v>68.5</v>
      </c>
      <c r="B141" s="71"/>
      <c r="C141" s="89">
        <f t="shared" si="40"/>
        <v>68.5</v>
      </c>
      <c r="D141" s="91">
        <f t="shared" si="41"/>
        <v>68.5</v>
      </c>
      <c r="E141" s="151" t="s">
        <v>98</v>
      </c>
      <c r="F141" s="93">
        <f t="shared" si="42"/>
        <v>68.5</v>
      </c>
      <c r="G141" s="95">
        <f t="shared" si="43"/>
        <v>68.5</v>
      </c>
      <c r="H141" s="66" t="s">
        <v>84</v>
      </c>
      <c r="I141" s="157">
        <f t="shared" si="44"/>
        <v>68.5</v>
      </c>
      <c r="J141" s="96">
        <f t="shared" si="45"/>
        <v>68.5</v>
      </c>
      <c r="K141" s="146"/>
      <c r="L141" s="110">
        <f t="shared" si="46"/>
        <v>68.5</v>
      </c>
      <c r="M141" s="154">
        <f t="shared" si="47"/>
        <v>68.5</v>
      </c>
      <c r="N141" s="235"/>
      <c r="O141" s="160"/>
      <c r="P141" s="160"/>
      <c r="Q141" s="160"/>
      <c r="R141" s="160"/>
      <c r="S141" s="160"/>
      <c r="T141" s="160"/>
      <c r="U141" s="160"/>
      <c r="V141" s="160"/>
      <c r="W141" s="169">
        <f>A140</f>
        <v>68</v>
      </c>
    </row>
    <row r="142" spans="1:23" ht="20.25" x14ac:dyDescent="0.2">
      <c r="A142" s="63">
        <v>69</v>
      </c>
      <c r="B142" s="70" t="s">
        <v>64</v>
      </c>
      <c r="C142" s="88">
        <f t="shared" si="40"/>
        <v>69</v>
      </c>
      <c r="D142" s="90">
        <f t="shared" si="41"/>
        <v>69</v>
      </c>
      <c r="E142" s="150" t="s">
        <v>98</v>
      </c>
      <c r="F142" s="92">
        <f t="shared" si="42"/>
        <v>69</v>
      </c>
      <c r="G142" s="94">
        <f t="shared" si="43"/>
        <v>69</v>
      </c>
      <c r="H142" s="67" t="s">
        <v>84</v>
      </c>
      <c r="I142" s="156">
        <f t="shared" si="44"/>
        <v>69</v>
      </c>
      <c r="J142" s="152">
        <f t="shared" si="45"/>
        <v>69</v>
      </c>
      <c r="K142" s="155">
        <f>A142</f>
        <v>69</v>
      </c>
      <c r="L142" s="109">
        <f t="shared" si="46"/>
        <v>69</v>
      </c>
      <c r="M142" s="153">
        <f t="shared" si="47"/>
        <v>69</v>
      </c>
      <c r="N142" s="234"/>
      <c r="O142" s="159"/>
      <c r="P142" s="159"/>
      <c r="Q142" s="159"/>
      <c r="R142" s="159"/>
      <c r="S142" s="159"/>
      <c r="T142" s="159"/>
      <c r="U142" s="159"/>
      <c r="V142" s="159"/>
      <c r="W142" s="168">
        <f>A142</f>
        <v>69</v>
      </c>
    </row>
    <row r="143" spans="1:23" ht="15.75" x14ac:dyDescent="0.2">
      <c r="A143" s="65">
        <v>69.5</v>
      </c>
      <c r="B143" s="71"/>
      <c r="C143" s="89">
        <f t="shared" si="40"/>
        <v>69.5</v>
      </c>
      <c r="D143" s="91">
        <f t="shared" si="41"/>
        <v>69.5</v>
      </c>
      <c r="E143" s="151" t="s">
        <v>98</v>
      </c>
      <c r="F143" s="93">
        <f t="shared" si="42"/>
        <v>69.5</v>
      </c>
      <c r="G143" s="95">
        <f t="shared" si="43"/>
        <v>69.5</v>
      </c>
      <c r="H143" s="66" t="s">
        <v>84</v>
      </c>
      <c r="I143" s="157">
        <f t="shared" si="44"/>
        <v>69.5</v>
      </c>
      <c r="J143" s="96">
        <f t="shared" si="45"/>
        <v>69.5</v>
      </c>
      <c r="K143" s="146"/>
      <c r="L143" s="110">
        <f t="shared" si="46"/>
        <v>69.5</v>
      </c>
      <c r="M143" s="154">
        <f t="shared" si="47"/>
        <v>69.5</v>
      </c>
      <c r="N143" s="235"/>
      <c r="O143" s="160"/>
      <c r="P143" s="160"/>
      <c r="Q143" s="160"/>
      <c r="R143" s="160"/>
      <c r="S143" s="160"/>
      <c r="T143" s="160"/>
      <c r="U143" s="160"/>
      <c r="V143" s="160"/>
      <c r="W143" s="169">
        <f>A142</f>
        <v>69</v>
      </c>
    </row>
    <row r="144" spans="1:23" ht="20.25" x14ac:dyDescent="0.2">
      <c r="A144" s="63">
        <v>70</v>
      </c>
      <c r="B144" s="70" t="s">
        <v>64</v>
      </c>
      <c r="C144" s="88">
        <f t="shared" si="40"/>
        <v>70</v>
      </c>
      <c r="D144" s="90">
        <f t="shared" si="41"/>
        <v>70</v>
      </c>
      <c r="E144" s="150" t="s">
        <v>98</v>
      </c>
      <c r="F144" s="92">
        <f t="shared" si="42"/>
        <v>70</v>
      </c>
      <c r="G144" s="94">
        <f t="shared" si="43"/>
        <v>70</v>
      </c>
      <c r="H144" s="67" t="s">
        <v>84</v>
      </c>
      <c r="I144" s="156">
        <f t="shared" si="44"/>
        <v>70</v>
      </c>
      <c r="J144" s="152">
        <f t="shared" si="45"/>
        <v>70</v>
      </c>
      <c r="K144" s="155">
        <f>A144</f>
        <v>70</v>
      </c>
      <c r="L144" s="109">
        <f t="shared" si="46"/>
        <v>70</v>
      </c>
      <c r="M144" s="153">
        <f t="shared" si="47"/>
        <v>70</v>
      </c>
      <c r="N144" s="234"/>
      <c r="O144" s="159"/>
      <c r="P144" s="159"/>
      <c r="Q144" s="159"/>
      <c r="R144" s="159"/>
      <c r="S144" s="159"/>
      <c r="T144" s="159"/>
      <c r="U144" s="159"/>
      <c r="V144" s="159"/>
      <c r="W144" s="168">
        <f>A144</f>
        <v>70</v>
      </c>
    </row>
    <row r="145" spans="1:23" ht="15.75" x14ac:dyDescent="0.2">
      <c r="A145" s="65">
        <v>70.5</v>
      </c>
      <c r="B145" s="71"/>
      <c r="C145" s="89">
        <f t="shared" si="40"/>
        <v>70.5</v>
      </c>
      <c r="D145" s="91">
        <f t="shared" si="41"/>
        <v>70.5</v>
      </c>
      <c r="E145" s="151" t="s">
        <v>98</v>
      </c>
      <c r="F145" s="93">
        <f t="shared" si="42"/>
        <v>70.5</v>
      </c>
      <c r="G145" s="95">
        <f t="shared" si="43"/>
        <v>70.5</v>
      </c>
      <c r="H145" s="66" t="s">
        <v>84</v>
      </c>
      <c r="I145" s="157">
        <f t="shared" si="44"/>
        <v>70.5</v>
      </c>
      <c r="J145" s="96">
        <f t="shared" si="45"/>
        <v>70.5</v>
      </c>
      <c r="K145" s="146"/>
      <c r="L145" s="110">
        <f t="shared" si="46"/>
        <v>70.5</v>
      </c>
      <c r="M145" s="154">
        <f t="shared" si="47"/>
        <v>70.5</v>
      </c>
      <c r="N145" s="235"/>
      <c r="O145" s="160"/>
      <c r="P145" s="160"/>
      <c r="Q145" s="160"/>
      <c r="R145" s="160"/>
      <c r="S145" s="160"/>
      <c r="T145" s="160"/>
      <c r="U145" s="160"/>
      <c r="V145" s="160"/>
      <c r="W145" s="169">
        <f>A144</f>
        <v>70</v>
      </c>
    </row>
    <row r="146" spans="1:23" ht="20.25" x14ac:dyDescent="0.2">
      <c r="A146" s="63">
        <v>71</v>
      </c>
      <c r="B146" s="70" t="s">
        <v>64</v>
      </c>
      <c r="C146" s="88">
        <f t="shared" si="40"/>
        <v>71</v>
      </c>
      <c r="D146" s="90">
        <f t="shared" si="41"/>
        <v>71</v>
      </c>
      <c r="E146" s="150" t="s">
        <v>98</v>
      </c>
      <c r="F146" s="92">
        <f t="shared" si="42"/>
        <v>71</v>
      </c>
      <c r="G146" s="94">
        <f t="shared" si="43"/>
        <v>71</v>
      </c>
      <c r="H146" s="67" t="s">
        <v>84</v>
      </c>
      <c r="I146" s="156">
        <f t="shared" si="44"/>
        <v>71</v>
      </c>
      <c r="J146" s="152">
        <f t="shared" si="45"/>
        <v>71</v>
      </c>
      <c r="K146" s="155">
        <f>A146</f>
        <v>71</v>
      </c>
      <c r="L146" s="109">
        <f t="shared" si="46"/>
        <v>71</v>
      </c>
      <c r="M146" s="153">
        <f t="shared" si="47"/>
        <v>71</v>
      </c>
      <c r="N146" s="234"/>
      <c r="O146" s="159"/>
      <c r="P146" s="159"/>
      <c r="Q146" s="159"/>
      <c r="R146" s="159"/>
      <c r="S146" s="159"/>
      <c r="T146" s="159"/>
      <c r="U146" s="159"/>
      <c r="V146" s="159"/>
      <c r="W146" s="168">
        <f>A146</f>
        <v>71</v>
      </c>
    </row>
    <row r="147" spans="1:23" ht="15.75" x14ac:dyDescent="0.2">
      <c r="A147" s="65">
        <v>71.5</v>
      </c>
      <c r="B147" s="71"/>
      <c r="C147" s="89">
        <f t="shared" si="40"/>
        <v>71.5</v>
      </c>
      <c r="D147" s="91">
        <f t="shared" si="41"/>
        <v>71.5</v>
      </c>
      <c r="E147" s="151" t="s">
        <v>98</v>
      </c>
      <c r="F147" s="93">
        <f t="shared" si="42"/>
        <v>71.5</v>
      </c>
      <c r="G147" s="95">
        <f t="shared" si="43"/>
        <v>71.5</v>
      </c>
      <c r="H147" s="66" t="s">
        <v>84</v>
      </c>
      <c r="I147" s="157">
        <f t="shared" si="44"/>
        <v>71.5</v>
      </c>
      <c r="J147" s="96">
        <f t="shared" si="45"/>
        <v>71.5</v>
      </c>
      <c r="K147" s="146"/>
      <c r="L147" s="110">
        <f t="shared" si="46"/>
        <v>71.5</v>
      </c>
      <c r="M147" s="154">
        <f t="shared" si="47"/>
        <v>71.5</v>
      </c>
      <c r="N147" s="235"/>
      <c r="O147" s="160"/>
      <c r="P147" s="160"/>
      <c r="Q147" s="160"/>
      <c r="R147" s="160"/>
      <c r="S147" s="160"/>
      <c r="T147" s="160"/>
      <c r="U147" s="160"/>
      <c r="V147" s="160"/>
      <c r="W147" s="169">
        <f>A146</f>
        <v>71</v>
      </c>
    </row>
    <row r="148" spans="1:23" ht="20.25" x14ac:dyDescent="0.2">
      <c r="A148" s="63">
        <v>72</v>
      </c>
      <c r="B148" s="70" t="s">
        <v>64</v>
      </c>
      <c r="C148" s="88">
        <f t="shared" si="40"/>
        <v>72</v>
      </c>
      <c r="D148" s="90">
        <f t="shared" si="41"/>
        <v>72</v>
      </c>
      <c r="E148" s="150" t="s">
        <v>98</v>
      </c>
      <c r="F148" s="92">
        <f t="shared" si="42"/>
        <v>72</v>
      </c>
      <c r="G148" s="94">
        <f t="shared" si="43"/>
        <v>72</v>
      </c>
      <c r="H148" s="67" t="s">
        <v>84</v>
      </c>
      <c r="I148" s="156">
        <f t="shared" si="44"/>
        <v>72</v>
      </c>
      <c r="J148" s="152">
        <f t="shared" si="45"/>
        <v>72</v>
      </c>
      <c r="K148" s="155">
        <f>A148</f>
        <v>72</v>
      </c>
      <c r="L148" s="109">
        <f t="shared" si="46"/>
        <v>72</v>
      </c>
      <c r="M148" s="153">
        <f t="shared" si="47"/>
        <v>72</v>
      </c>
      <c r="N148" s="234"/>
      <c r="O148" s="159"/>
      <c r="P148" s="159"/>
      <c r="Q148" s="159"/>
      <c r="R148" s="159"/>
      <c r="S148" s="159"/>
      <c r="T148" s="159"/>
      <c r="U148" s="159"/>
      <c r="V148" s="159"/>
      <c r="W148" s="168">
        <f>A148</f>
        <v>72</v>
      </c>
    </row>
    <row r="149" spans="1:23" ht="15.75" x14ac:dyDescent="0.2">
      <c r="A149" s="65">
        <v>72.5</v>
      </c>
      <c r="B149" s="71"/>
      <c r="C149" s="89">
        <f t="shared" si="40"/>
        <v>72.5</v>
      </c>
      <c r="D149" s="91">
        <f t="shared" si="41"/>
        <v>72.5</v>
      </c>
      <c r="E149" s="151" t="s">
        <v>98</v>
      </c>
      <c r="F149" s="93">
        <f t="shared" si="42"/>
        <v>72.5</v>
      </c>
      <c r="G149" s="95">
        <f t="shared" si="43"/>
        <v>72.5</v>
      </c>
      <c r="H149" s="66" t="s">
        <v>84</v>
      </c>
      <c r="I149" s="157">
        <f t="shared" si="44"/>
        <v>72.5</v>
      </c>
      <c r="J149" s="96">
        <f t="shared" si="45"/>
        <v>72.5</v>
      </c>
      <c r="K149" s="146"/>
      <c r="L149" s="110">
        <f t="shared" si="46"/>
        <v>72.5</v>
      </c>
      <c r="M149" s="154">
        <f t="shared" si="47"/>
        <v>72.5</v>
      </c>
      <c r="N149" s="235"/>
      <c r="O149" s="160"/>
      <c r="P149" s="160"/>
      <c r="Q149" s="160"/>
      <c r="R149" s="160"/>
      <c r="S149" s="160"/>
      <c r="T149" s="160"/>
      <c r="U149" s="160"/>
      <c r="V149" s="160"/>
      <c r="W149" s="169">
        <f>A148</f>
        <v>72</v>
      </c>
    </row>
    <row r="150" spans="1:23" ht="20.25" x14ac:dyDescent="0.2">
      <c r="A150" s="63">
        <v>73</v>
      </c>
      <c r="B150" s="70" t="s">
        <v>64</v>
      </c>
      <c r="C150" s="88">
        <f t="shared" si="40"/>
        <v>73</v>
      </c>
      <c r="D150" s="90">
        <f t="shared" si="41"/>
        <v>73</v>
      </c>
      <c r="E150" s="150" t="s">
        <v>98</v>
      </c>
      <c r="F150" s="92">
        <f t="shared" si="42"/>
        <v>73</v>
      </c>
      <c r="G150" s="94">
        <f t="shared" si="43"/>
        <v>73</v>
      </c>
      <c r="H150" s="67" t="s">
        <v>84</v>
      </c>
      <c r="I150" s="156">
        <f t="shared" si="44"/>
        <v>73</v>
      </c>
      <c r="J150" s="152">
        <f t="shared" si="45"/>
        <v>73</v>
      </c>
      <c r="K150" s="155">
        <f>A150</f>
        <v>73</v>
      </c>
      <c r="L150" s="109">
        <f t="shared" si="46"/>
        <v>73</v>
      </c>
      <c r="M150" s="153">
        <f t="shared" si="47"/>
        <v>73</v>
      </c>
      <c r="N150" s="234"/>
      <c r="O150" s="159"/>
      <c r="P150" s="159"/>
      <c r="Q150" s="159"/>
      <c r="R150" s="159"/>
      <c r="S150" s="159"/>
      <c r="T150" s="159"/>
      <c r="U150" s="159"/>
      <c r="V150" s="159"/>
      <c r="W150" s="168">
        <f>A150</f>
        <v>73</v>
      </c>
    </row>
    <row r="151" spans="1:23" ht="15.75" x14ac:dyDescent="0.2">
      <c r="A151" s="65">
        <v>73.5</v>
      </c>
      <c r="B151" s="71"/>
      <c r="C151" s="89">
        <f t="shared" si="40"/>
        <v>73.5</v>
      </c>
      <c r="D151" s="91">
        <f t="shared" si="41"/>
        <v>73.5</v>
      </c>
      <c r="E151" s="151" t="s">
        <v>98</v>
      </c>
      <c r="F151" s="93">
        <f t="shared" si="42"/>
        <v>73.5</v>
      </c>
      <c r="G151" s="95">
        <f t="shared" si="43"/>
        <v>73.5</v>
      </c>
      <c r="H151" s="66" t="s">
        <v>84</v>
      </c>
      <c r="I151" s="157">
        <f t="shared" si="44"/>
        <v>73.5</v>
      </c>
      <c r="J151" s="96">
        <f t="shared" si="45"/>
        <v>73.5</v>
      </c>
      <c r="K151" s="146"/>
      <c r="L151" s="110">
        <f t="shared" si="46"/>
        <v>73.5</v>
      </c>
      <c r="M151" s="154">
        <f t="shared" si="47"/>
        <v>73.5</v>
      </c>
      <c r="N151" s="235"/>
      <c r="O151" s="160"/>
      <c r="P151" s="160"/>
      <c r="Q151" s="160"/>
      <c r="R151" s="160"/>
      <c r="S151" s="160"/>
      <c r="T151" s="160"/>
      <c r="U151" s="160"/>
      <c r="V151" s="160"/>
      <c r="W151" s="169">
        <f>A150</f>
        <v>73</v>
      </c>
    </row>
    <row r="152" spans="1:23" ht="20.25" x14ac:dyDescent="0.2">
      <c r="A152" s="63">
        <v>74</v>
      </c>
      <c r="B152" s="70" t="s">
        <v>64</v>
      </c>
      <c r="C152" s="88">
        <f t="shared" si="40"/>
        <v>74</v>
      </c>
      <c r="D152" s="90">
        <f t="shared" si="41"/>
        <v>74</v>
      </c>
      <c r="E152" s="150" t="s">
        <v>98</v>
      </c>
      <c r="F152" s="92">
        <f t="shared" si="42"/>
        <v>74</v>
      </c>
      <c r="G152" s="94">
        <f t="shared" si="43"/>
        <v>74</v>
      </c>
      <c r="H152" s="67" t="s">
        <v>84</v>
      </c>
      <c r="I152" s="156">
        <f t="shared" si="44"/>
        <v>74</v>
      </c>
      <c r="J152" s="152">
        <f t="shared" si="45"/>
        <v>74</v>
      </c>
      <c r="K152" s="155">
        <f>A152</f>
        <v>74</v>
      </c>
      <c r="L152" s="109">
        <f t="shared" si="46"/>
        <v>74</v>
      </c>
      <c r="M152" s="153">
        <f t="shared" si="47"/>
        <v>74</v>
      </c>
      <c r="N152" s="234"/>
      <c r="O152" s="159"/>
      <c r="P152" s="159"/>
      <c r="Q152" s="159"/>
      <c r="R152" s="159"/>
      <c r="S152" s="159"/>
      <c r="T152" s="159"/>
      <c r="U152" s="159"/>
      <c r="V152" s="159"/>
      <c r="W152" s="168">
        <f>A152</f>
        <v>74</v>
      </c>
    </row>
    <row r="153" spans="1:23" ht="15.75" x14ac:dyDescent="0.2">
      <c r="A153" s="65">
        <v>74.5</v>
      </c>
      <c r="B153" s="71"/>
      <c r="C153" s="89">
        <f t="shared" si="40"/>
        <v>74.5</v>
      </c>
      <c r="D153" s="91">
        <f t="shared" si="41"/>
        <v>74.5</v>
      </c>
      <c r="E153" s="151" t="s">
        <v>98</v>
      </c>
      <c r="F153" s="93">
        <f t="shared" si="42"/>
        <v>74.5</v>
      </c>
      <c r="G153" s="95">
        <f t="shared" si="43"/>
        <v>74.5</v>
      </c>
      <c r="H153" s="66" t="s">
        <v>84</v>
      </c>
      <c r="I153" s="157">
        <f t="shared" si="44"/>
        <v>74.5</v>
      </c>
      <c r="J153" s="96">
        <f t="shared" si="45"/>
        <v>74.5</v>
      </c>
      <c r="K153" s="146"/>
      <c r="L153" s="110">
        <f t="shared" si="46"/>
        <v>74.5</v>
      </c>
      <c r="M153" s="154">
        <f t="shared" si="47"/>
        <v>74.5</v>
      </c>
      <c r="N153" s="235"/>
      <c r="O153" s="160"/>
      <c r="P153" s="160"/>
      <c r="Q153" s="160"/>
      <c r="R153" s="160"/>
      <c r="S153" s="160"/>
      <c r="T153" s="160"/>
      <c r="U153" s="160"/>
      <c r="V153" s="160"/>
      <c r="W153" s="169">
        <f>A152</f>
        <v>74</v>
      </c>
    </row>
    <row r="154" spans="1:23" ht="20.25" x14ac:dyDescent="0.2">
      <c r="A154" s="63">
        <v>75</v>
      </c>
      <c r="B154" s="70" t="s">
        <v>64</v>
      </c>
      <c r="C154" s="88">
        <f t="shared" si="40"/>
        <v>75</v>
      </c>
      <c r="D154" s="90">
        <f t="shared" si="41"/>
        <v>75</v>
      </c>
      <c r="E154" s="150" t="s">
        <v>98</v>
      </c>
      <c r="F154" s="92">
        <f t="shared" si="42"/>
        <v>75</v>
      </c>
      <c r="G154" s="94">
        <f t="shared" si="43"/>
        <v>75</v>
      </c>
      <c r="H154" s="67" t="s">
        <v>84</v>
      </c>
      <c r="I154" s="156">
        <f t="shared" si="44"/>
        <v>75</v>
      </c>
      <c r="J154" s="152">
        <f t="shared" si="45"/>
        <v>75</v>
      </c>
      <c r="K154" s="155">
        <f>A154</f>
        <v>75</v>
      </c>
      <c r="L154" s="109">
        <f t="shared" si="46"/>
        <v>75</v>
      </c>
      <c r="M154" s="153">
        <f t="shared" si="47"/>
        <v>75</v>
      </c>
      <c r="N154" s="234"/>
      <c r="O154" s="159"/>
      <c r="P154" s="159"/>
      <c r="Q154" s="159"/>
      <c r="R154" s="159"/>
      <c r="S154" s="159"/>
      <c r="T154" s="159"/>
      <c r="U154" s="159"/>
      <c r="V154" s="159"/>
      <c r="W154" s="168">
        <f>A154</f>
        <v>75</v>
      </c>
    </row>
    <row r="155" spans="1:23" ht="15.75" x14ac:dyDescent="0.2">
      <c r="A155" s="65">
        <v>75.5</v>
      </c>
      <c r="B155" s="71"/>
      <c r="C155" s="89">
        <f t="shared" si="40"/>
        <v>75.5</v>
      </c>
      <c r="D155" s="91">
        <f t="shared" si="41"/>
        <v>75.5</v>
      </c>
      <c r="E155" s="151" t="s">
        <v>98</v>
      </c>
      <c r="F155" s="93">
        <f t="shared" si="42"/>
        <v>75.5</v>
      </c>
      <c r="G155" s="95">
        <f t="shared" si="43"/>
        <v>75.5</v>
      </c>
      <c r="H155" s="66" t="s">
        <v>84</v>
      </c>
      <c r="I155" s="157">
        <f t="shared" si="44"/>
        <v>75.5</v>
      </c>
      <c r="J155" s="96">
        <f t="shared" si="45"/>
        <v>75.5</v>
      </c>
      <c r="K155" s="146"/>
      <c r="L155" s="110">
        <f t="shared" si="46"/>
        <v>75.5</v>
      </c>
      <c r="M155" s="154">
        <f t="shared" si="47"/>
        <v>75.5</v>
      </c>
      <c r="N155" s="235"/>
      <c r="O155" s="160"/>
      <c r="P155" s="160"/>
      <c r="Q155" s="160"/>
      <c r="R155" s="160"/>
      <c r="S155" s="160"/>
      <c r="T155" s="160"/>
      <c r="U155" s="160"/>
      <c r="V155" s="160"/>
      <c r="W155" s="169">
        <f>A154</f>
        <v>75</v>
      </c>
    </row>
    <row r="156" spans="1:23" ht="20.25" x14ac:dyDescent="0.2">
      <c r="A156" s="63">
        <v>76</v>
      </c>
      <c r="B156" s="70" t="s">
        <v>64</v>
      </c>
      <c r="C156" s="88">
        <f t="shared" si="40"/>
        <v>76</v>
      </c>
      <c r="D156" s="90">
        <f t="shared" si="41"/>
        <v>76</v>
      </c>
      <c r="E156" s="150" t="s">
        <v>98</v>
      </c>
      <c r="F156" s="92">
        <f t="shared" si="42"/>
        <v>76</v>
      </c>
      <c r="G156" s="94">
        <f t="shared" si="43"/>
        <v>76</v>
      </c>
      <c r="H156" s="67" t="s">
        <v>84</v>
      </c>
      <c r="I156" s="156">
        <f t="shared" si="44"/>
        <v>76</v>
      </c>
      <c r="J156" s="152">
        <f t="shared" si="45"/>
        <v>76</v>
      </c>
      <c r="K156" s="155">
        <f>A156</f>
        <v>76</v>
      </c>
      <c r="L156" s="109">
        <f t="shared" si="46"/>
        <v>76</v>
      </c>
      <c r="M156" s="153">
        <f t="shared" si="47"/>
        <v>76</v>
      </c>
      <c r="N156" s="234"/>
      <c r="O156" s="159"/>
      <c r="P156" s="159"/>
      <c r="Q156" s="159"/>
      <c r="R156" s="159"/>
      <c r="S156" s="159"/>
      <c r="T156" s="159"/>
      <c r="U156" s="159"/>
      <c r="V156" s="159"/>
      <c r="W156" s="168">
        <f>A156</f>
        <v>76</v>
      </c>
    </row>
    <row r="157" spans="1:23" ht="15.75" x14ac:dyDescent="0.2">
      <c r="A157" s="65">
        <v>76.5</v>
      </c>
      <c r="B157" s="71"/>
      <c r="C157" s="89">
        <f t="shared" si="40"/>
        <v>76.5</v>
      </c>
      <c r="D157" s="91">
        <f t="shared" si="41"/>
        <v>76.5</v>
      </c>
      <c r="E157" s="151" t="s">
        <v>98</v>
      </c>
      <c r="F157" s="93">
        <f t="shared" si="42"/>
        <v>76.5</v>
      </c>
      <c r="G157" s="95">
        <f t="shared" si="43"/>
        <v>76.5</v>
      </c>
      <c r="H157" s="66" t="s">
        <v>84</v>
      </c>
      <c r="I157" s="157">
        <f t="shared" si="44"/>
        <v>76.5</v>
      </c>
      <c r="J157" s="96">
        <f t="shared" si="45"/>
        <v>76.5</v>
      </c>
      <c r="K157" s="146"/>
      <c r="L157" s="110">
        <f t="shared" si="46"/>
        <v>76.5</v>
      </c>
      <c r="M157" s="154">
        <f t="shared" si="47"/>
        <v>76.5</v>
      </c>
      <c r="N157" s="235"/>
      <c r="O157" s="160"/>
      <c r="P157" s="160"/>
      <c r="Q157" s="160"/>
      <c r="R157" s="160"/>
      <c r="S157" s="160"/>
      <c r="T157" s="160"/>
      <c r="U157" s="160"/>
      <c r="V157" s="160"/>
      <c r="W157" s="169">
        <f>A156</f>
        <v>76</v>
      </c>
    </row>
    <row r="158" spans="1:23" ht="20.25" x14ac:dyDescent="0.2">
      <c r="A158" s="63">
        <v>77</v>
      </c>
      <c r="B158" s="70" t="s">
        <v>64</v>
      </c>
      <c r="C158" s="88">
        <f t="shared" si="40"/>
        <v>77</v>
      </c>
      <c r="D158" s="90">
        <f t="shared" si="41"/>
        <v>77</v>
      </c>
      <c r="E158" s="150" t="s">
        <v>98</v>
      </c>
      <c r="F158" s="92">
        <f t="shared" si="42"/>
        <v>77</v>
      </c>
      <c r="G158" s="94">
        <f t="shared" si="43"/>
        <v>77</v>
      </c>
      <c r="H158" s="67" t="s">
        <v>84</v>
      </c>
      <c r="I158" s="156">
        <f t="shared" si="44"/>
        <v>77</v>
      </c>
      <c r="J158" s="152">
        <f t="shared" si="45"/>
        <v>77</v>
      </c>
      <c r="K158" s="155">
        <f>A158</f>
        <v>77</v>
      </c>
      <c r="L158" s="109">
        <f t="shared" si="46"/>
        <v>77</v>
      </c>
      <c r="M158" s="153">
        <f t="shared" si="47"/>
        <v>77</v>
      </c>
      <c r="N158" s="234"/>
      <c r="O158" s="159"/>
      <c r="P158" s="159"/>
      <c r="Q158" s="159"/>
      <c r="R158" s="159"/>
      <c r="S158" s="159"/>
      <c r="T158" s="159"/>
      <c r="U158" s="159"/>
      <c r="V158" s="159"/>
      <c r="W158" s="168">
        <f>A158</f>
        <v>77</v>
      </c>
    </row>
    <row r="159" spans="1:23" ht="15.75" x14ac:dyDescent="0.2">
      <c r="A159" s="65">
        <v>77.5</v>
      </c>
      <c r="B159" s="71"/>
      <c r="C159" s="89">
        <f t="shared" si="40"/>
        <v>77.5</v>
      </c>
      <c r="D159" s="91">
        <f t="shared" si="41"/>
        <v>77.5</v>
      </c>
      <c r="E159" s="151" t="s">
        <v>98</v>
      </c>
      <c r="F159" s="93">
        <f t="shared" si="42"/>
        <v>77.5</v>
      </c>
      <c r="G159" s="95">
        <f t="shared" si="43"/>
        <v>77.5</v>
      </c>
      <c r="H159" s="66" t="s">
        <v>84</v>
      </c>
      <c r="I159" s="157">
        <f t="shared" si="44"/>
        <v>77.5</v>
      </c>
      <c r="J159" s="96">
        <f t="shared" si="45"/>
        <v>77.5</v>
      </c>
      <c r="K159" s="146"/>
      <c r="L159" s="110">
        <f t="shared" si="46"/>
        <v>77.5</v>
      </c>
      <c r="M159" s="154">
        <f t="shared" si="47"/>
        <v>77.5</v>
      </c>
      <c r="N159" s="235"/>
      <c r="O159" s="160"/>
      <c r="P159" s="160"/>
      <c r="Q159" s="160"/>
      <c r="R159" s="160"/>
      <c r="S159" s="160"/>
      <c r="T159" s="160"/>
      <c r="U159" s="160"/>
      <c r="V159" s="160"/>
      <c r="W159" s="169">
        <f>A158</f>
        <v>77</v>
      </c>
    </row>
    <row r="160" spans="1:23" ht="20.25" x14ac:dyDescent="0.2">
      <c r="A160" s="63">
        <v>78</v>
      </c>
      <c r="B160" s="70" t="s">
        <v>64</v>
      </c>
      <c r="C160" s="88">
        <f t="shared" si="40"/>
        <v>78</v>
      </c>
      <c r="D160" s="90">
        <f t="shared" si="41"/>
        <v>78</v>
      </c>
      <c r="E160" s="150" t="s">
        <v>98</v>
      </c>
      <c r="F160" s="92">
        <f t="shared" si="42"/>
        <v>78</v>
      </c>
      <c r="G160" s="94">
        <f t="shared" si="43"/>
        <v>78</v>
      </c>
      <c r="H160" s="67" t="s">
        <v>84</v>
      </c>
      <c r="I160" s="156">
        <f t="shared" si="44"/>
        <v>78</v>
      </c>
      <c r="J160" s="152">
        <f t="shared" si="45"/>
        <v>78</v>
      </c>
      <c r="K160" s="155">
        <f>A160</f>
        <v>78</v>
      </c>
      <c r="L160" s="109">
        <f t="shared" si="46"/>
        <v>78</v>
      </c>
      <c r="M160" s="153">
        <f t="shared" si="47"/>
        <v>78</v>
      </c>
      <c r="N160" s="234"/>
      <c r="O160" s="159"/>
      <c r="P160" s="159"/>
      <c r="Q160" s="159"/>
      <c r="R160" s="159"/>
      <c r="S160" s="159"/>
      <c r="T160" s="159"/>
      <c r="U160" s="159"/>
      <c r="V160" s="159"/>
      <c r="W160" s="168">
        <f>A160</f>
        <v>78</v>
      </c>
    </row>
    <row r="161" spans="1:23" ht="15.75" x14ac:dyDescent="0.2">
      <c r="A161" s="65">
        <v>78.5</v>
      </c>
      <c r="B161" s="71"/>
      <c r="C161" s="89">
        <f t="shared" si="40"/>
        <v>78.5</v>
      </c>
      <c r="D161" s="91">
        <f t="shared" si="41"/>
        <v>78.5</v>
      </c>
      <c r="E161" s="151" t="s">
        <v>98</v>
      </c>
      <c r="F161" s="93">
        <f t="shared" si="42"/>
        <v>78.5</v>
      </c>
      <c r="G161" s="95">
        <f t="shared" si="43"/>
        <v>78.5</v>
      </c>
      <c r="H161" s="66" t="s">
        <v>84</v>
      </c>
      <c r="I161" s="157">
        <f t="shared" si="44"/>
        <v>78.5</v>
      </c>
      <c r="J161" s="96">
        <f t="shared" si="45"/>
        <v>78.5</v>
      </c>
      <c r="K161" s="146"/>
      <c r="L161" s="110">
        <f t="shared" si="46"/>
        <v>78.5</v>
      </c>
      <c r="M161" s="154">
        <f t="shared" si="47"/>
        <v>78.5</v>
      </c>
      <c r="N161" s="235"/>
      <c r="O161" s="160"/>
      <c r="P161" s="160"/>
      <c r="Q161" s="160"/>
      <c r="R161" s="160"/>
      <c r="S161" s="160"/>
      <c r="T161" s="160"/>
      <c r="U161" s="160"/>
      <c r="V161" s="160"/>
      <c r="W161" s="169">
        <f>A160</f>
        <v>78</v>
      </c>
    </row>
    <row r="162" spans="1:23" ht="20.25" x14ac:dyDescent="0.2">
      <c r="A162" s="63">
        <v>79</v>
      </c>
      <c r="B162" s="70" t="s">
        <v>64</v>
      </c>
      <c r="C162" s="88">
        <f t="shared" si="40"/>
        <v>79</v>
      </c>
      <c r="D162" s="90">
        <f t="shared" si="41"/>
        <v>79</v>
      </c>
      <c r="E162" s="150" t="s">
        <v>98</v>
      </c>
      <c r="F162" s="92">
        <f t="shared" si="42"/>
        <v>79</v>
      </c>
      <c r="G162" s="94">
        <f t="shared" si="43"/>
        <v>79</v>
      </c>
      <c r="H162" s="67" t="s">
        <v>84</v>
      </c>
      <c r="I162" s="156">
        <f t="shared" si="44"/>
        <v>79</v>
      </c>
      <c r="J162" s="152">
        <f t="shared" si="45"/>
        <v>79</v>
      </c>
      <c r="K162" s="155">
        <f>A162</f>
        <v>79</v>
      </c>
      <c r="L162" s="109">
        <f t="shared" si="46"/>
        <v>79</v>
      </c>
      <c r="M162" s="153">
        <f t="shared" si="47"/>
        <v>79</v>
      </c>
      <c r="N162" s="234"/>
      <c r="O162" s="159"/>
      <c r="P162" s="159"/>
      <c r="Q162" s="159"/>
      <c r="R162" s="159"/>
      <c r="S162" s="159"/>
      <c r="T162" s="159"/>
      <c r="U162" s="159"/>
      <c r="V162" s="159"/>
      <c r="W162" s="168">
        <f>A162</f>
        <v>79</v>
      </c>
    </row>
    <row r="163" spans="1:23" ht="15.75" x14ac:dyDescent="0.2">
      <c r="A163" s="65">
        <v>79.5</v>
      </c>
      <c r="B163" s="71"/>
      <c r="C163" s="89">
        <f t="shared" si="40"/>
        <v>79.5</v>
      </c>
      <c r="D163" s="91">
        <f t="shared" si="41"/>
        <v>79.5</v>
      </c>
      <c r="E163" s="151" t="s">
        <v>98</v>
      </c>
      <c r="F163" s="93">
        <f t="shared" si="42"/>
        <v>79.5</v>
      </c>
      <c r="G163" s="95">
        <f t="shared" si="43"/>
        <v>79.5</v>
      </c>
      <c r="H163" s="66" t="s">
        <v>84</v>
      </c>
      <c r="I163" s="157">
        <f t="shared" si="44"/>
        <v>79.5</v>
      </c>
      <c r="J163" s="96">
        <f t="shared" si="45"/>
        <v>79.5</v>
      </c>
      <c r="K163" s="146"/>
      <c r="L163" s="110">
        <f t="shared" si="46"/>
        <v>79.5</v>
      </c>
      <c r="M163" s="154">
        <f t="shared" si="47"/>
        <v>79.5</v>
      </c>
      <c r="N163" s="235"/>
      <c r="O163" s="160"/>
      <c r="P163" s="160"/>
      <c r="Q163" s="160"/>
      <c r="R163" s="160"/>
      <c r="S163" s="160"/>
      <c r="T163" s="160"/>
      <c r="U163" s="160"/>
      <c r="V163" s="160"/>
      <c r="W163" s="169">
        <f>A162</f>
        <v>79</v>
      </c>
    </row>
    <row r="164" spans="1:23" ht="20.25" x14ac:dyDescent="0.2">
      <c r="A164" s="63">
        <v>80</v>
      </c>
      <c r="B164" s="70" t="s">
        <v>64</v>
      </c>
      <c r="C164" s="88">
        <f t="shared" ref="C164:C195" si="48">A164</f>
        <v>80</v>
      </c>
      <c r="D164" s="90">
        <f t="shared" ref="D164:D195" si="49">A164</f>
        <v>80</v>
      </c>
      <c r="E164" s="150" t="s">
        <v>98</v>
      </c>
      <c r="F164" s="92">
        <f t="shared" ref="F164:F195" si="50">A164</f>
        <v>80</v>
      </c>
      <c r="G164" s="94">
        <f t="shared" ref="G164:G195" si="51">A164</f>
        <v>80</v>
      </c>
      <c r="H164" s="67" t="s">
        <v>84</v>
      </c>
      <c r="I164" s="156">
        <f t="shared" ref="I164:I195" si="52">A164</f>
        <v>80</v>
      </c>
      <c r="J164" s="152">
        <f t="shared" ref="J164:J195" si="53">A164</f>
        <v>80</v>
      </c>
      <c r="K164" s="155">
        <f>A164</f>
        <v>80</v>
      </c>
      <c r="L164" s="109">
        <f t="shared" ref="L164:L195" si="54">A164</f>
        <v>80</v>
      </c>
      <c r="M164" s="153">
        <f t="shared" ref="M164:M195" si="55">A164</f>
        <v>80</v>
      </c>
      <c r="N164" s="234"/>
      <c r="O164" s="159"/>
      <c r="P164" s="159"/>
      <c r="Q164" s="159"/>
      <c r="R164" s="159"/>
      <c r="S164" s="159"/>
      <c r="T164" s="159"/>
      <c r="U164" s="159"/>
      <c r="V164" s="159"/>
      <c r="W164" s="168">
        <f>A164</f>
        <v>80</v>
      </c>
    </row>
    <row r="165" spans="1:23" ht="15.75" x14ac:dyDescent="0.2">
      <c r="A165" s="65">
        <v>80.5</v>
      </c>
      <c r="B165" s="71"/>
      <c r="C165" s="89">
        <f t="shared" si="48"/>
        <v>80.5</v>
      </c>
      <c r="D165" s="91">
        <f t="shared" si="49"/>
        <v>80.5</v>
      </c>
      <c r="E165" s="151" t="s">
        <v>98</v>
      </c>
      <c r="F165" s="93">
        <f t="shared" si="50"/>
        <v>80.5</v>
      </c>
      <c r="G165" s="95">
        <f t="shared" si="51"/>
        <v>80.5</v>
      </c>
      <c r="H165" s="66" t="s">
        <v>84</v>
      </c>
      <c r="I165" s="157">
        <f t="shared" si="52"/>
        <v>80.5</v>
      </c>
      <c r="J165" s="96">
        <f t="shared" si="53"/>
        <v>80.5</v>
      </c>
      <c r="K165" s="146"/>
      <c r="L165" s="110">
        <f t="shared" si="54"/>
        <v>80.5</v>
      </c>
      <c r="M165" s="154">
        <f t="shared" si="55"/>
        <v>80.5</v>
      </c>
      <c r="N165" s="235"/>
      <c r="O165" s="160"/>
      <c r="P165" s="160"/>
      <c r="Q165" s="160"/>
      <c r="R165" s="160"/>
      <c r="S165" s="160"/>
      <c r="T165" s="160"/>
      <c r="U165" s="160"/>
      <c r="V165" s="160"/>
      <c r="W165" s="169">
        <f>A164</f>
        <v>80</v>
      </c>
    </row>
    <row r="166" spans="1:23" ht="20.25" x14ac:dyDescent="0.2">
      <c r="A166" s="63">
        <v>81</v>
      </c>
      <c r="B166" s="70" t="s">
        <v>64</v>
      </c>
      <c r="C166" s="88">
        <f t="shared" si="48"/>
        <v>81</v>
      </c>
      <c r="D166" s="90">
        <f t="shared" si="49"/>
        <v>81</v>
      </c>
      <c r="E166" s="150" t="s">
        <v>98</v>
      </c>
      <c r="F166" s="92">
        <f t="shared" si="50"/>
        <v>81</v>
      </c>
      <c r="G166" s="94">
        <f t="shared" si="51"/>
        <v>81</v>
      </c>
      <c r="H166" s="67" t="s">
        <v>84</v>
      </c>
      <c r="I166" s="156">
        <f t="shared" si="52"/>
        <v>81</v>
      </c>
      <c r="J166" s="152">
        <f t="shared" si="53"/>
        <v>81</v>
      </c>
      <c r="K166" s="155">
        <f>A166</f>
        <v>81</v>
      </c>
      <c r="L166" s="109">
        <f t="shared" si="54"/>
        <v>81</v>
      </c>
      <c r="M166" s="153">
        <f t="shared" si="55"/>
        <v>81</v>
      </c>
      <c r="N166" s="234"/>
      <c r="O166" s="159"/>
      <c r="P166" s="159"/>
      <c r="Q166" s="159"/>
      <c r="R166" s="159"/>
      <c r="S166" s="159"/>
      <c r="T166" s="159"/>
      <c r="U166" s="159"/>
      <c r="V166" s="159"/>
      <c r="W166" s="168">
        <f>A166</f>
        <v>81</v>
      </c>
    </row>
    <row r="167" spans="1:23" ht="15.75" x14ac:dyDescent="0.2">
      <c r="A167" s="65">
        <v>81.5</v>
      </c>
      <c r="B167" s="71"/>
      <c r="C167" s="89">
        <f t="shared" si="48"/>
        <v>81.5</v>
      </c>
      <c r="D167" s="91">
        <f t="shared" si="49"/>
        <v>81.5</v>
      </c>
      <c r="E167" s="151" t="s">
        <v>98</v>
      </c>
      <c r="F167" s="93">
        <f t="shared" si="50"/>
        <v>81.5</v>
      </c>
      <c r="G167" s="95">
        <f t="shared" si="51"/>
        <v>81.5</v>
      </c>
      <c r="H167" s="66" t="s">
        <v>84</v>
      </c>
      <c r="I167" s="157">
        <f t="shared" si="52"/>
        <v>81.5</v>
      </c>
      <c r="J167" s="96">
        <f t="shared" si="53"/>
        <v>81.5</v>
      </c>
      <c r="K167" s="146"/>
      <c r="L167" s="110">
        <f t="shared" si="54"/>
        <v>81.5</v>
      </c>
      <c r="M167" s="154">
        <f t="shared" si="55"/>
        <v>81.5</v>
      </c>
      <c r="N167" s="235"/>
      <c r="O167" s="160"/>
      <c r="P167" s="160"/>
      <c r="Q167" s="160"/>
      <c r="R167" s="160"/>
      <c r="S167" s="160"/>
      <c r="T167" s="160"/>
      <c r="U167" s="160"/>
      <c r="V167" s="160"/>
      <c r="W167" s="169">
        <f>A166</f>
        <v>81</v>
      </c>
    </row>
    <row r="168" spans="1:23" ht="20.25" x14ac:dyDescent="0.2">
      <c r="A168" s="63">
        <v>82</v>
      </c>
      <c r="B168" s="70" t="s">
        <v>64</v>
      </c>
      <c r="C168" s="88">
        <f t="shared" si="48"/>
        <v>82</v>
      </c>
      <c r="D168" s="90">
        <f t="shared" si="49"/>
        <v>82</v>
      </c>
      <c r="E168" s="150" t="s">
        <v>98</v>
      </c>
      <c r="F168" s="92">
        <f t="shared" si="50"/>
        <v>82</v>
      </c>
      <c r="G168" s="94">
        <f t="shared" si="51"/>
        <v>82</v>
      </c>
      <c r="H168" s="67" t="s">
        <v>84</v>
      </c>
      <c r="I168" s="156">
        <f t="shared" si="52"/>
        <v>82</v>
      </c>
      <c r="J168" s="152">
        <f t="shared" si="53"/>
        <v>82</v>
      </c>
      <c r="K168" s="155">
        <f>A168</f>
        <v>82</v>
      </c>
      <c r="L168" s="109">
        <f t="shared" si="54"/>
        <v>82</v>
      </c>
      <c r="M168" s="153">
        <f t="shared" si="55"/>
        <v>82</v>
      </c>
      <c r="N168" s="234"/>
      <c r="O168" s="159"/>
      <c r="P168" s="159"/>
      <c r="Q168" s="159"/>
      <c r="R168" s="159"/>
      <c r="S168" s="159"/>
      <c r="T168" s="159"/>
      <c r="U168" s="159"/>
      <c r="V168" s="159"/>
      <c r="W168" s="168">
        <f>A168</f>
        <v>82</v>
      </c>
    </row>
    <row r="169" spans="1:23" ht="15.75" x14ac:dyDescent="0.2">
      <c r="A169" s="65">
        <v>82.5</v>
      </c>
      <c r="B169" s="71"/>
      <c r="C169" s="89">
        <f t="shared" si="48"/>
        <v>82.5</v>
      </c>
      <c r="D169" s="91">
        <f t="shared" si="49"/>
        <v>82.5</v>
      </c>
      <c r="E169" s="151" t="s">
        <v>98</v>
      </c>
      <c r="F169" s="93">
        <f t="shared" si="50"/>
        <v>82.5</v>
      </c>
      <c r="G169" s="95">
        <f t="shared" si="51"/>
        <v>82.5</v>
      </c>
      <c r="H169" s="66" t="s">
        <v>84</v>
      </c>
      <c r="I169" s="157">
        <f t="shared" si="52"/>
        <v>82.5</v>
      </c>
      <c r="J169" s="96">
        <f t="shared" si="53"/>
        <v>82.5</v>
      </c>
      <c r="K169" s="146"/>
      <c r="L169" s="110">
        <f t="shared" si="54"/>
        <v>82.5</v>
      </c>
      <c r="M169" s="154">
        <f t="shared" si="55"/>
        <v>82.5</v>
      </c>
      <c r="N169" s="235"/>
      <c r="O169" s="160"/>
      <c r="P169" s="160"/>
      <c r="Q169" s="160"/>
      <c r="R169" s="160"/>
      <c r="S169" s="160"/>
      <c r="T169" s="160"/>
      <c r="U169" s="160"/>
      <c r="V169" s="160"/>
      <c r="W169" s="169">
        <f>A168</f>
        <v>82</v>
      </c>
    </row>
    <row r="170" spans="1:23" ht="20.25" x14ac:dyDescent="0.2">
      <c r="A170" s="63">
        <v>83</v>
      </c>
      <c r="B170" s="70" t="s">
        <v>64</v>
      </c>
      <c r="C170" s="88">
        <f t="shared" si="48"/>
        <v>83</v>
      </c>
      <c r="D170" s="90">
        <f t="shared" si="49"/>
        <v>83</v>
      </c>
      <c r="E170" s="150" t="s">
        <v>98</v>
      </c>
      <c r="F170" s="92">
        <f t="shared" si="50"/>
        <v>83</v>
      </c>
      <c r="G170" s="94">
        <f t="shared" si="51"/>
        <v>83</v>
      </c>
      <c r="H170" s="67" t="s">
        <v>84</v>
      </c>
      <c r="I170" s="156">
        <f t="shared" si="52"/>
        <v>83</v>
      </c>
      <c r="J170" s="152">
        <f t="shared" si="53"/>
        <v>83</v>
      </c>
      <c r="K170" s="155">
        <f>A170</f>
        <v>83</v>
      </c>
      <c r="L170" s="109">
        <f t="shared" si="54"/>
        <v>83</v>
      </c>
      <c r="M170" s="153">
        <f t="shared" si="55"/>
        <v>83</v>
      </c>
      <c r="N170" s="234"/>
      <c r="O170" s="159"/>
      <c r="P170" s="159"/>
      <c r="Q170" s="159"/>
      <c r="R170" s="159"/>
      <c r="S170" s="159"/>
      <c r="T170" s="159"/>
      <c r="U170" s="159"/>
      <c r="V170" s="159"/>
      <c r="W170" s="168">
        <f>A170</f>
        <v>83</v>
      </c>
    </row>
    <row r="171" spans="1:23" ht="15.75" x14ac:dyDescent="0.2">
      <c r="A171" s="65">
        <v>83.5</v>
      </c>
      <c r="B171" s="71"/>
      <c r="C171" s="89">
        <f t="shared" si="48"/>
        <v>83.5</v>
      </c>
      <c r="D171" s="91">
        <f t="shared" si="49"/>
        <v>83.5</v>
      </c>
      <c r="E171" s="151" t="s">
        <v>98</v>
      </c>
      <c r="F171" s="93">
        <f t="shared" si="50"/>
        <v>83.5</v>
      </c>
      <c r="G171" s="95">
        <f t="shared" si="51"/>
        <v>83.5</v>
      </c>
      <c r="H171" s="66" t="s">
        <v>84</v>
      </c>
      <c r="I171" s="157">
        <f t="shared" si="52"/>
        <v>83.5</v>
      </c>
      <c r="J171" s="96">
        <f t="shared" si="53"/>
        <v>83.5</v>
      </c>
      <c r="K171" s="146"/>
      <c r="L171" s="110">
        <f t="shared" si="54"/>
        <v>83.5</v>
      </c>
      <c r="M171" s="154">
        <f t="shared" si="55"/>
        <v>83.5</v>
      </c>
      <c r="N171" s="235"/>
      <c r="O171" s="160"/>
      <c r="P171" s="160"/>
      <c r="Q171" s="160"/>
      <c r="R171" s="160"/>
      <c r="S171" s="160"/>
      <c r="T171" s="160"/>
      <c r="U171" s="160"/>
      <c r="V171" s="160"/>
      <c r="W171" s="169">
        <f>A170</f>
        <v>83</v>
      </c>
    </row>
    <row r="172" spans="1:23" ht="20.25" x14ac:dyDescent="0.2">
      <c r="A172" s="63">
        <v>84</v>
      </c>
      <c r="B172" s="70" t="s">
        <v>64</v>
      </c>
      <c r="C172" s="88">
        <f t="shared" si="48"/>
        <v>84</v>
      </c>
      <c r="D172" s="90">
        <f t="shared" si="49"/>
        <v>84</v>
      </c>
      <c r="E172" s="150" t="s">
        <v>98</v>
      </c>
      <c r="F172" s="92">
        <f t="shared" si="50"/>
        <v>84</v>
      </c>
      <c r="G172" s="94">
        <f t="shared" si="51"/>
        <v>84</v>
      </c>
      <c r="H172" s="67" t="s">
        <v>84</v>
      </c>
      <c r="I172" s="156">
        <f t="shared" si="52"/>
        <v>84</v>
      </c>
      <c r="J172" s="152">
        <f t="shared" si="53"/>
        <v>84</v>
      </c>
      <c r="K172" s="155">
        <f>A172</f>
        <v>84</v>
      </c>
      <c r="L172" s="109">
        <f t="shared" si="54"/>
        <v>84</v>
      </c>
      <c r="M172" s="153">
        <f t="shared" si="55"/>
        <v>84</v>
      </c>
      <c r="N172" s="234"/>
      <c r="O172" s="159"/>
      <c r="P172" s="159"/>
      <c r="Q172" s="159"/>
      <c r="R172" s="159"/>
      <c r="S172" s="159"/>
      <c r="T172" s="159"/>
      <c r="U172" s="159"/>
      <c r="V172" s="159"/>
      <c r="W172" s="168">
        <f>A172</f>
        <v>84</v>
      </c>
    </row>
    <row r="173" spans="1:23" ht="15.75" x14ac:dyDescent="0.2">
      <c r="A173" s="65">
        <v>84.5</v>
      </c>
      <c r="B173" s="71"/>
      <c r="C173" s="89">
        <f t="shared" si="48"/>
        <v>84.5</v>
      </c>
      <c r="D173" s="91">
        <f t="shared" si="49"/>
        <v>84.5</v>
      </c>
      <c r="E173" s="151" t="s">
        <v>98</v>
      </c>
      <c r="F173" s="93">
        <f t="shared" si="50"/>
        <v>84.5</v>
      </c>
      <c r="G173" s="95">
        <f t="shared" si="51"/>
        <v>84.5</v>
      </c>
      <c r="H173" s="66" t="s">
        <v>84</v>
      </c>
      <c r="I173" s="157">
        <f t="shared" si="52"/>
        <v>84.5</v>
      </c>
      <c r="J173" s="96">
        <f t="shared" si="53"/>
        <v>84.5</v>
      </c>
      <c r="K173" s="146"/>
      <c r="L173" s="110">
        <f t="shared" si="54"/>
        <v>84.5</v>
      </c>
      <c r="M173" s="154">
        <f t="shared" si="55"/>
        <v>84.5</v>
      </c>
      <c r="N173" s="235"/>
      <c r="O173" s="160"/>
      <c r="P173" s="160"/>
      <c r="Q173" s="160"/>
      <c r="R173" s="160"/>
      <c r="S173" s="160"/>
      <c r="T173" s="160"/>
      <c r="U173" s="160"/>
      <c r="V173" s="160"/>
      <c r="W173" s="169">
        <f>A172</f>
        <v>84</v>
      </c>
    </row>
    <row r="174" spans="1:23" ht="20.25" x14ac:dyDescent="0.2">
      <c r="A174" s="63">
        <v>85</v>
      </c>
      <c r="B174" s="70" t="s">
        <v>64</v>
      </c>
      <c r="C174" s="88">
        <f t="shared" si="48"/>
        <v>85</v>
      </c>
      <c r="D174" s="90">
        <f t="shared" si="49"/>
        <v>85</v>
      </c>
      <c r="E174" s="150" t="s">
        <v>98</v>
      </c>
      <c r="F174" s="92">
        <f t="shared" si="50"/>
        <v>85</v>
      </c>
      <c r="G174" s="94">
        <f t="shared" si="51"/>
        <v>85</v>
      </c>
      <c r="H174" s="67" t="s">
        <v>84</v>
      </c>
      <c r="I174" s="156">
        <f t="shared" si="52"/>
        <v>85</v>
      </c>
      <c r="J174" s="152">
        <f t="shared" si="53"/>
        <v>85</v>
      </c>
      <c r="K174" s="155">
        <f>A174</f>
        <v>85</v>
      </c>
      <c r="L174" s="109">
        <f t="shared" si="54"/>
        <v>85</v>
      </c>
      <c r="M174" s="153">
        <f t="shared" si="55"/>
        <v>85</v>
      </c>
      <c r="N174" s="234"/>
      <c r="O174" s="159"/>
      <c r="P174" s="159"/>
      <c r="Q174" s="159"/>
      <c r="R174" s="159"/>
      <c r="S174" s="159"/>
      <c r="T174" s="159"/>
      <c r="U174" s="159"/>
      <c r="V174" s="159"/>
      <c r="W174" s="168">
        <f>A174</f>
        <v>85</v>
      </c>
    </row>
    <row r="175" spans="1:23" ht="15.75" x14ac:dyDescent="0.2">
      <c r="A175" s="65">
        <v>85.5</v>
      </c>
      <c r="B175" s="71"/>
      <c r="C175" s="89">
        <f t="shared" si="48"/>
        <v>85.5</v>
      </c>
      <c r="D175" s="91">
        <f t="shared" si="49"/>
        <v>85.5</v>
      </c>
      <c r="E175" s="151" t="s">
        <v>98</v>
      </c>
      <c r="F175" s="93">
        <f t="shared" si="50"/>
        <v>85.5</v>
      </c>
      <c r="G175" s="95">
        <f t="shared" si="51"/>
        <v>85.5</v>
      </c>
      <c r="H175" s="66" t="s">
        <v>84</v>
      </c>
      <c r="I175" s="157">
        <f t="shared" si="52"/>
        <v>85.5</v>
      </c>
      <c r="J175" s="96">
        <f t="shared" si="53"/>
        <v>85.5</v>
      </c>
      <c r="K175" s="146"/>
      <c r="L175" s="110">
        <f t="shared" si="54"/>
        <v>85.5</v>
      </c>
      <c r="M175" s="154">
        <f t="shared" si="55"/>
        <v>85.5</v>
      </c>
      <c r="N175" s="235"/>
      <c r="O175" s="160"/>
      <c r="P175" s="160"/>
      <c r="Q175" s="160"/>
      <c r="R175" s="160"/>
      <c r="S175" s="160"/>
      <c r="T175" s="160"/>
      <c r="U175" s="160"/>
      <c r="V175" s="160"/>
      <c r="W175" s="169">
        <f>A174</f>
        <v>85</v>
      </c>
    </row>
    <row r="176" spans="1:23" ht="20.25" x14ac:dyDescent="0.2">
      <c r="A176" s="63">
        <v>86</v>
      </c>
      <c r="B176" s="70" t="s">
        <v>64</v>
      </c>
      <c r="C176" s="88">
        <f t="shared" si="48"/>
        <v>86</v>
      </c>
      <c r="D176" s="90">
        <f t="shared" si="49"/>
        <v>86</v>
      </c>
      <c r="E176" s="150" t="s">
        <v>98</v>
      </c>
      <c r="F176" s="92">
        <f t="shared" si="50"/>
        <v>86</v>
      </c>
      <c r="G176" s="94">
        <f t="shared" si="51"/>
        <v>86</v>
      </c>
      <c r="H176" s="67" t="s">
        <v>84</v>
      </c>
      <c r="I176" s="156">
        <f t="shared" si="52"/>
        <v>86</v>
      </c>
      <c r="J176" s="152">
        <f t="shared" si="53"/>
        <v>86</v>
      </c>
      <c r="K176" s="155">
        <f>A176</f>
        <v>86</v>
      </c>
      <c r="L176" s="109">
        <f t="shared" si="54"/>
        <v>86</v>
      </c>
      <c r="M176" s="153">
        <f t="shared" si="55"/>
        <v>86</v>
      </c>
      <c r="N176" s="234"/>
      <c r="O176" s="159"/>
      <c r="P176" s="159"/>
      <c r="Q176" s="159"/>
      <c r="R176" s="159"/>
      <c r="S176" s="159"/>
      <c r="T176" s="159"/>
      <c r="U176" s="159"/>
      <c r="V176" s="159"/>
      <c r="W176" s="168">
        <f>A176</f>
        <v>86</v>
      </c>
    </row>
    <row r="177" spans="1:23" ht="15.75" x14ac:dyDescent="0.2">
      <c r="A177" s="65">
        <v>86.5</v>
      </c>
      <c r="B177" s="71"/>
      <c r="C177" s="89">
        <f t="shared" si="48"/>
        <v>86.5</v>
      </c>
      <c r="D177" s="91">
        <f t="shared" si="49"/>
        <v>86.5</v>
      </c>
      <c r="E177" s="151" t="s">
        <v>98</v>
      </c>
      <c r="F177" s="93">
        <f t="shared" si="50"/>
        <v>86.5</v>
      </c>
      <c r="G177" s="95">
        <f t="shared" si="51"/>
        <v>86.5</v>
      </c>
      <c r="H177" s="66" t="s">
        <v>84</v>
      </c>
      <c r="I177" s="157">
        <f t="shared" si="52"/>
        <v>86.5</v>
      </c>
      <c r="J177" s="96">
        <f t="shared" si="53"/>
        <v>86.5</v>
      </c>
      <c r="K177" s="146"/>
      <c r="L177" s="110">
        <f t="shared" si="54"/>
        <v>86.5</v>
      </c>
      <c r="M177" s="154">
        <f t="shared" si="55"/>
        <v>86.5</v>
      </c>
      <c r="N177" s="235"/>
      <c r="O177" s="160"/>
      <c r="P177" s="160"/>
      <c r="Q177" s="160"/>
      <c r="R177" s="160"/>
      <c r="S177" s="160"/>
      <c r="T177" s="160"/>
      <c r="U177" s="160"/>
      <c r="V177" s="160"/>
      <c r="W177" s="169">
        <f>A176</f>
        <v>86</v>
      </c>
    </row>
    <row r="178" spans="1:23" ht="20.25" x14ac:dyDescent="0.2">
      <c r="A178" s="63">
        <v>87</v>
      </c>
      <c r="B178" s="70" t="s">
        <v>64</v>
      </c>
      <c r="C178" s="88">
        <f t="shared" si="48"/>
        <v>87</v>
      </c>
      <c r="D178" s="90">
        <f t="shared" si="49"/>
        <v>87</v>
      </c>
      <c r="E178" s="150" t="s">
        <v>98</v>
      </c>
      <c r="F178" s="92">
        <f t="shared" si="50"/>
        <v>87</v>
      </c>
      <c r="G178" s="94">
        <f t="shared" si="51"/>
        <v>87</v>
      </c>
      <c r="H178" s="67" t="s">
        <v>84</v>
      </c>
      <c r="I178" s="156">
        <f t="shared" si="52"/>
        <v>87</v>
      </c>
      <c r="J178" s="152">
        <f t="shared" si="53"/>
        <v>87</v>
      </c>
      <c r="K178" s="155">
        <f>A178</f>
        <v>87</v>
      </c>
      <c r="L178" s="109">
        <f t="shared" si="54"/>
        <v>87</v>
      </c>
      <c r="M178" s="153">
        <f t="shared" si="55"/>
        <v>87</v>
      </c>
      <c r="N178" s="234"/>
      <c r="O178" s="159"/>
      <c r="P178" s="159"/>
      <c r="Q178" s="159"/>
      <c r="R178" s="159"/>
      <c r="S178" s="159"/>
      <c r="T178" s="159"/>
      <c r="U178" s="159"/>
      <c r="V178" s="159"/>
      <c r="W178" s="168">
        <f>A178</f>
        <v>87</v>
      </c>
    </row>
    <row r="179" spans="1:23" ht="15.75" x14ac:dyDescent="0.2">
      <c r="A179" s="65">
        <v>87.5</v>
      </c>
      <c r="B179" s="71"/>
      <c r="C179" s="89">
        <f t="shared" si="48"/>
        <v>87.5</v>
      </c>
      <c r="D179" s="91">
        <f t="shared" si="49"/>
        <v>87.5</v>
      </c>
      <c r="E179" s="151" t="s">
        <v>98</v>
      </c>
      <c r="F179" s="93">
        <f t="shared" si="50"/>
        <v>87.5</v>
      </c>
      <c r="G179" s="95">
        <f t="shared" si="51"/>
        <v>87.5</v>
      </c>
      <c r="H179" s="66" t="s">
        <v>84</v>
      </c>
      <c r="I179" s="157">
        <f t="shared" si="52"/>
        <v>87.5</v>
      </c>
      <c r="J179" s="96">
        <f t="shared" si="53"/>
        <v>87.5</v>
      </c>
      <c r="K179" s="146"/>
      <c r="L179" s="110">
        <f t="shared" si="54"/>
        <v>87.5</v>
      </c>
      <c r="M179" s="154">
        <f t="shared" si="55"/>
        <v>87.5</v>
      </c>
      <c r="N179" s="235"/>
      <c r="O179" s="160"/>
      <c r="P179" s="160"/>
      <c r="Q179" s="160"/>
      <c r="R179" s="160"/>
      <c r="S179" s="160"/>
      <c r="T179" s="160"/>
      <c r="U179" s="160"/>
      <c r="V179" s="160"/>
      <c r="W179" s="169">
        <f>A178</f>
        <v>87</v>
      </c>
    </row>
    <row r="180" spans="1:23" ht="20.25" x14ac:dyDescent="0.2">
      <c r="A180" s="63">
        <v>88</v>
      </c>
      <c r="B180" s="70" t="s">
        <v>64</v>
      </c>
      <c r="C180" s="88">
        <f t="shared" si="48"/>
        <v>88</v>
      </c>
      <c r="D180" s="90">
        <f t="shared" si="49"/>
        <v>88</v>
      </c>
      <c r="E180" s="150" t="s">
        <v>98</v>
      </c>
      <c r="F180" s="92">
        <f t="shared" si="50"/>
        <v>88</v>
      </c>
      <c r="G180" s="94">
        <f t="shared" si="51"/>
        <v>88</v>
      </c>
      <c r="H180" s="67" t="s">
        <v>84</v>
      </c>
      <c r="I180" s="156">
        <f t="shared" si="52"/>
        <v>88</v>
      </c>
      <c r="J180" s="152">
        <f t="shared" si="53"/>
        <v>88</v>
      </c>
      <c r="K180" s="155">
        <f>A180</f>
        <v>88</v>
      </c>
      <c r="L180" s="109">
        <f t="shared" si="54"/>
        <v>88</v>
      </c>
      <c r="M180" s="153">
        <f t="shared" si="55"/>
        <v>88</v>
      </c>
      <c r="N180" s="234"/>
      <c r="O180" s="159"/>
      <c r="P180" s="159"/>
      <c r="Q180" s="159"/>
      <c r="R180" s="159"/>
      <c r="S180" s="159"/>
      <c r="T180" s="159"/>
      <c r="U180" s="159"/>
      <c r="V180" s="159"/>
      <c r="W180" s="168">
        <f>A180</f>
        <v>88</v>
      </c>
    </row>
    <row r="181" spans="1:23" ht="15.75" x14ac:dyDescent="0.2">
      <c r="A181" s="65">
        <v>88.5</v>
      </c>
      <c r="B181" s="71"/>
      <c r="C181" s="89">
        <f t="shared" si="48"/>
        <v>88.5</v>
      </c>
      <c r="D181" s="91">
        <f t="shared" si="49"/>
        <v>88.5</v>
      </c>
      <c r="E181" s="151" t="s">
        <v>98</v>
      </c>
      <c r="F181" s="93">
        <f t="shared" si="50"/>
        <v>88.5</v>
      </c>
      <c r="G181" s="95">
        <f t="shared" si="51"/>
        <v>88.5</v>
      </c>
      <c r="H181" s="66" t="s">
        <v>84</v>
      </c>
      <c r="I181" s="157">
        <f t="shared" si="52"/>
        <v>88.5</v>
      </c>
      <c r="J181" s="96">
        <f t="shared" si="53"/>
        <v>88.5</v>
      </c>
      <c r="K181" s="146"/>
      <c r="L181" s="110">
        <f t="shared" si="54"/>
        <v>88.5</v>
      </c>
      <c r="M181" s="154">
        <f t="shared" si="55"/>
        <v>88.5</v>
      </c>
      <c r="N181" s="235"/>
      <c r="O181" s="160"/>
      <c r="P181" s="160"/>
      <c r="Q181" s="160"/>
      <c r="R181" s="160"/>
      <c r="S181" s="160"/>
      <c r="T181" s="160"/>
      <c r="U181" s="160"/>
      <c r="V181" s="160"/>
      <c r="W181" s="169">
        <f>A180</f>
        <v>88</v>
      </c>
    </row>
    <row r="182" spans="1:23" ht="20.25" x14ac:dyDescent="0.2">
      <c r="A182" s="63">
        <v>89</v>
      </c>
      <c r="B182" s="70" t="s">
        <v>64</v>
      </c>
      <c r="C182" s="88">
        <f t="shared" si="48"/>
        <v>89</v>
      </c>
      <c r="D182" s="90">
        <f t="shared" si="49"/>
        <v>89</v>
      </c>
      <c r="E182" s="150" t="s">
        <v>98</v>
      </c>
      <c r="F182" s="92">
        <f t="shared" si="50"/>
        <v>89</v>
      </c>
      <c r="G182" s="94">
        <f t="shared" si="51"/>
        <v>89</v>
      </c>
      <c r="H182" s="67" t="s">
        <v>84</v>
      </c>
      <c r="I182" s="156">
        <f t="shared" si="52"/>
        <v>89</v>
      </c>
      <c r="J182" s="152">
        <f t="shared" si="53"/>
        <v>89</v>
      </c>
      <c r="K182" s="155">
        <f>A182</f>
        <v>89</v>
      </c>
      <c r="L182" s="109">
        <f t="shared" si="54"/>
        <v>89</v>
      </c>
      <c r="M182" s="153">
        <f t="shared" si="55"/>
        <v>89</v>
      </c>
      <c r="N182" s="234"/>
      <c r="O182" s="159"/>
      <c r="P182" s="159"/>
      <c r="Q182" s="159"/>
      <c r="R182" s="159"/>
      <c r="S182" s="159"/>
      <c r="T182" s="159"/>
      <c r="U182" s="159"/>
      <c r="V182" s="159"/>
      <c r="W182" s="168">
        <f>A182</f>
        <v>89</v>
      </c>
    </row>
    <row r="183" spans="1:23" ht="15.75" x14ac:dyDescent="0.2">
      <c r="A183" s="65">
        <v>89.5</v>
      </c>
      <c r="B183" s="71"/>
      <c r="C183" s="89">
        <f t="shared" si="48"/>
        <v>89.5</v>
      </c>
      <c r="D183" s="91">
        <f t="shared" si="49"/>
        <v>89.5</v>
      </c>
      <c r="E183" s="151" t="s">
        <v>98</v>
      </c>
      <c r="F183" s="93">
        <f t="shared" si="50"/>
        <v>89.5</v>
      </c>
      <c r="G183" s="95">
        <f t="shared" si="51"/>
        <v>89.5</v>
      </c>
      <c r="H183" s="66" t="s">
        <v>84</v>
      </c>
      <c r="I183" s="157">
        <f t="shared" si="52"/>
        <v>89.5</v>
      </c>
      <c r="J183" s="96">
        <f t="shared" si="53"/>
        <v>89.5</v>
      </c>
      <c r="K183" s="146"/>
      <c r="L183" s="110">
        <f t="shared" si="54"/>
        <v>89.5</v>
      </c>
      <c r="M183" s="154">
        <f t="shared" si="55"/>
        <v>89.5</v>
      </c>
      <c r="N183" s="235"/>
      <c r="O183" s="160"/>
      <c r="P183" s="160"/>
      <c r="Q183" s="160"/>
      <c r="R183" s="160"/>
      <c r="S183" s="160"/>
      <c r="T183" s="160"/>
      <c r="U183" s="160"/>
      <c r="V183" s="160"/>
      <c r="W183" s="169">
        <f>A182</f>
        <v>89</v>
      </c>
    </row>
    <row r="184" spans="1:23" ht="20.25" x14ac:dyDescent="0.2">
      <c r="A184" s="63">
        <v>90</v>
      </c>
      <c r="B184" s="70" t="s">
        <v>64</v>
      </c>
      <c r="C184" s="88">
        <f t="shared" si="48"/>
        <v>90</v>
      </c>
      <c r="D184" s="90">
        <f t="shared" si="49"/>
        <v>90</v>
      </c>
      <c r="E184" s="150" t="s">
        <v>98</v>
      </c>
      <c r="F184" s="92">
        <f t="shared" si="50"/>
        <v>90</v>
      </c>
      <c r="G184" s="94">
        <f t="shared" si="51"/>
        <v>90</v>
      </c>
      <c r="H184" s="67" t="s">
        <v>84</v>
      </c>
      <c r="I184" s="156">
        <f t="shared" si="52"/>
        <v>90</v>
      </c>
      <c r="J184" s="152">
        <f t="shared" si="53"/>
        <v>90</v>
      </c>
      <c r="K184" s="155">
        <f>A184</f>
        <v>90</v>
      </c>
      <c r="L184" s="109">
        <f t="shared" si="54"/>
        <v>90</v>
      </c>
      <c r="M184" s="153">
        <f t="shared" si="55"/>
        <v>90</v>
      </c>
      <c r="N184" s="234"/>
      <c r="O184" s="159"/>
      <c r="P184" s="159"/>
      <c r="Q184" s="159"/>
      <c r="R184" s="159"/>
      <c r="S184" s="159"/>
      <c r="T184" s="159"/>
      <c r="U184" s="159"/>
      <c r="V184" s="159"/>
      <c r="W184" s="168">
        <f>A184</f>
        <v>90</v>
      </c>
    </row>
    <row r="185" spans="1:23" ht="15.75" x14ac:dyDescent="0.2">
      <c r="A185" s="65">
        <v>90.5</v>
      </c>
      <c r="B185" s="71"/>
      <c r="C185" s="89">
        <f t="shared" si="48"/>
        <v>90.5</v>
      </c>
      <c r="D185" s="91">
        <f t="shared" si="49"/>
        <v>90.5</v>
      </c>
      <c r="E185" s="151" t="s">
        <v>98</v>
      </c>
      <c r="F185" s="93">
        <f t="shared" si="50"/>
        <v>90.5</v>
      </c>
      <c r="G185" s="95">
        <f t="shared" si="51"/>
        <v>90.5</v>
      </c>
      <c r="H185" s="66" t="s">
        <v>84</v>
      </c>
      <c r="I185" s="157">
        <f t="shared" si="52"/>
        <v>90.5</v>
      </c>
      <c r="J185" s="96">
        <f t="shared" si="53"/>
        <v>90.5</v>
      </c>
      <c r="K185" s="146"/>
      <c r="L185" s="110">
        <f t="shared" si="54"/>
        <v>90.5</v>
      </c>
      <c r="M185" s="154">
        <f t="shared" si="55"/>
        <v>90.5</v>
      </c>
      <c r="N185" s="235"/>
      <c r="O185" s="160"/>
      <c r="P185" s="160"/>
      <c r="Q185" s="160"/>
      <c r="R185" s="160"/>
      <c r="S185" s="160"/>
      <c r="T185" s="160"/>
      <c r="U185" s="160"/>
      <c r="V185" s="160"/>
      <c r="W185" s="169">
        <f>A184</f>
        <v>90</v>
      </c>
    </row>
    <row r="186" spans="1:23" ht="20.25" x14ac:dyDescent="0.2">
      <c r="A186" s="63">
        <v>91</v>
      </c>
      <c r="B186" s="70" t="s">
        <v>64</v>
      </c>
      <c r="C186" s="88">
        <f t="shared" si="48"/>
        <v>91</v>
      </c>
      <c r="D186" s="90">
        <f t="shared" si="49"/>
        <v>91</v>
      </c>
      <c r="E186" s="150" t="s">
        <v>98</v>
      </c>
      <c r="F186" s="92">
        <f t="shared" si="50"/>
        <v>91</v>
      </c>
      <c r="G186" s="94">
        <f t="shared" si="51"/>
        <v>91</v>
      </c>
      <c r="H186" s="67" t="s">
        <v>84</v>
      </c>
      <c r="I186" s="156">
        <f t="shared" si="52"/>
        <v>91</v>
      </c>
      <c r="J186" s="152">
        <f t="shared" si="53"/>
        <v>91</v>
      </c>
      <c r="K186" s="155">
        <f>A186</f>
        <v>91</v>
      </c>
      <c r="L186" s="109">
        <f t="shared" si="54"/>
        <v>91</v>
      </c>
      <c r="M186" s="153">
        <f t="shared" si="55"/>
        <v>91</v>
      </c>
      <c r="N186" s="234"/>
      <c r="O186" s="159"/>
      <c r="P186" s="159"/>
      <c r="Q186" s="159"/>
      <c r="R186" s="159"/>
      <c r="S186" s="159"/>
      <c r="T186" s="159"/>
      <c r="U186" s="159"/>
      <c r="V186" s="159"/>
      <c r="W186" s="168">
        <f>A186</f>
        <v>91</v>
      </c>
    </row>
    <row r="187" spans="1:23" ht="15.75" x14ac:dyDescent="0.2">
      <c r="A187" s="65">
        <v>91.5</v>
      </c>
      <c r="B187" s="71"/>
      <c r="C187" s="89">
        <f t="shared" si="48"/>
        <v>91.5</v>
      </c>
      <c r="D187" s="91">
        <f t="shared" si="49"/>
        <v>91.5</v>
      </c>
      <c r="E187" s="151" t="s">
        <v>98</v>
      </c>
      <c r="F187" s="93">
        <f t="shared" si="50"/>
        <v>91.5</v>
      </c>
      <c r="G187" s="95">
        <f t="shared" si="51"/>
        <v>91.5</v>
      </c>
      <c r="H187" s="66" t="s">
        <v>84</v>
      </c>
      <c r="I187" s="157">
        <f t="shared" si="52"/>
        <v>91.5</v>
      </c>
      <c r="J187" s="96">
        <f t="shared" si="53"/>
        <v>91.5</v>
      </c>
      <c r="K187" s="146"/>
      <c r="L187" s="110">
        <f t="shared" si="54"/>
        <v>91.5</v>
      </c>
      <c r="M187" s="154">
        <f t="shared" si="55"/>
        <v>91.5</v>
      </c>
      <c r="N187" s="235"/>
      <c r="O187" s="160"/>
      <c r="P187" s="160"/>
      <c r="Q187" s="160"/>
      <c r="R187" s="160"/>
      <c r="S187" s="160"/>
      <c r="T187" s="160"/>
      <c r="U187" s="160"/>
      <c r="V187" s="160"/>
      <c r="W187" s="169">
        <f>A186</f>
        <v>91</v>
      </c>
    </row>
    <row r="188" spans="1:23" ht="20.25" x14ac:dyDescent="0.2">
      <c r="A188" s="63">
        <v>92</v>
      </c>
      <c r="B188" s="70" t="s">
        <v>64</v>
      </c>
      <c r="C188" s="88">
        <f t="shared" si="48"/>
        <v>92</v>
      </c>
      <c r="D188" s="90">
        <f t="shared" si="49"/>
        <v>92</v>
      </c>
      <c r="E188" s="150" t="s">
        <v>98</v>
      </c>
      <c r="F188" s="92">
        <f t="shared" si="50"/>
        <v>92</v>
      </c>
      <c r="G188" s="94">
        <f t="shared" si="51"/>
        <v>92</v>
      </c>
      <c r="H188" s="67" t="s">
        <v>84</v>
      </c>
      <c r="I188" s="156">
        <f t="shared" si="52"/>
        <v>92</v>
      </c>
      <c r="J188" s="152">
        <f t="shared" si="53"/>
        <v>92</v>
      </c>
      <c r="K188" s="155">
        <f>A188</f>
        <v>92</v>
      </c>
      <c r="L188" s="109">
        <f t="shared" si="54"/>
        <v>92</v>
      </c>
      <c r="M188" s="153">
        <f t="shared" si="55"/>
        <v>92</v>
      </c>
      <c r="N188" s="234"/>
      <c r="O188" s="159"/>
      <c r="P188" s="159"/>
      <c r="Q188" s="159"/>
      <c r="R188" s="159"/>
      <c r="S188" s="159"/>
      <c r="T188" s="159"/>
      <c r="U188" s="159"/>
      <c r="V188" s="159"/>
      <c r="W188" s="168">
        <f>A188</f>
        <v>92</v>
      </c>
    </row>
    <row r="189" spans="1:23" ht="15.75" x14ac:dyDescent="0.2">
      <c r="A189" s="65">
        <v>92.5</v>
      </c>
      <c r="B189" s="71"/>
      <c r="C189" s="89">
        <f t="shared" si="48"/>
        <v>92.5</v>
      </c>
      <c r="D189" s="91">
        <f t="shared" si="49"/>
        <v>92.5</v>
      </c>
      <c r="E189" s="151" t="s">
        <v>98</v>
      </c>
      <c r="F189" s="93">
        <f t="shared" si="50"/>
        <v>92.5</v>
      </c>
      <c r="G189" s="95">
        <f t="shared" si="51"/>
        <v>92.5</v>
      </c>
      <c r="H189" s="66" t="s">
        <v>84</v>
      </c>
      <c r="I189" s="157">
        <f t="shared" si="52"/>
        <v>92.5</v>
      </c>
      <c r="J189" s="96">
        <f t="shared" si="53"/>
        <v>92.5</v>
      </c>
      <c r="K189" s="146"/>
      <c r="L189" s="110">
        <f t="shared" si="54"/>
        <v>92.5</v>
      </c>
      <c r="M189" s="154">
        <f t="shared" si="55"/>
        <v>92.5</v>
      </c>
      <c r="N189" s="235"/>
      <c r="O189" s="160"/>
      <c r="P189" s="160"/>
      <c r="Q189" s="160"/>
      <c r="R189" s="160"/>
      <c r="S189" s="160"/>
      <c r="T189" s="160"/>
      <c r="U189" s="160"/>
      <c r="V189" s="160"/>
      <c r="W189" s="169">
        <f>A188</f>
        <v>92</v>
      </c>
    </row>
    <row r="190" spans="1:23" ht="20.25" x14ac:dyDescent="0.2">
      <c r="A190" s="63">
        <v>93</v>
      </c>
      <c r="B190" s="70" t="s">
        <v>64</v>
      </c>
      <c r="C190" s="88">
        <f t="shared" si="48"/>
        <v>93</v>
      </c>
      <c r="D190" s="90">
        <f t="shared" si="49"/>
        <v>93</v>
      </c>
      <c r="E190" s="150" t="s">
        <v>98</v>
      </c>
      <c r="F190" s="92">
        <f t="shared" si="50"/>
        <v>93</v>
      </c>
      <c r="G190" s="94">
        <f t="shared" si="51"/>
        <v>93</v>
      </c>
      <c r="H190" s="67" t="s">
        <v>84</v>
      </c>
      <c r="I190" s="156">
        <f t="shared" si="52"/>
        <v>93</v>
      </c>
      <c r="J190" s="152">
        <f t="shared" si="53"/>
        <v>93</v>
      </c>
      <c r="K190" s="155">
        <f>A190</f>
        <v>93</v>
      </c>
      <c r="L190" s="109">
        <f t="shared" si="54"/>
        <v>93</v>
      </c>
      <c r="M190" s="153">
        <f t="shared" si="55"/>
        <v>93</v>
      </c>
      <c r="N190" s="234"/>
      <c r="O190" s="159"/>
      <c r="P190" s="159"/>
      <c r="Q190" s="159"/>
      <c r="R190" s="159"/>
      <c r="S190" s="159"/>
      <c r="T190" s="159"/>
      <c r="U190" s="159"/>
      <c r="V190" s="159"/>
      <c r="W190" s="168">
        <f>A190</f>
        <v>93</v>
      </c>
    </row>
    <row r="191" spans="1:23" ht="15.75" x14ac:dyDescent="0.2">
      <c r="A191" s="65">
        <v>93.5</v>
      </c>
      <c r="B191" s="71"/>
      <c r="C191" s="89">
        <f t="shared" si="48"/>
        <v>93.5</v>
      </c>
      <c r="D191" s="91">
        <f t="shared" si="49"/>
        <v>93.5</v>
      </c>
      <c r="E191" s="151" t="s">
        <v>98</v>
      </c>
      <c r="F191" s="93">
        <f t="shared" si="50"/>
        <v>93.5</v>
      </c>
      <c r="G191" s="95">
        <f t="shared" si="51"/>
        <v>93.5</v>
      </c>
      <c r="H191" s="66" t="s">
        <v>84</v>
      </c>
      <c r="I191" s="157">
        <f t="shared" si="52"/>
        <v>93.5</v>
      </c>
      <c r="J191" s="96">
        <f t="shared" si="53"/>
        <v>93.5</v>
      </c>
      <c r="K191" s="146"/>
      <c r="L191" s="110">
        <f t="shared" si="54"/>
        <v>93.5</v>
      </c>
      <c r="M191" s="154">
        <f t="shared" si="55"/>
        <v>93.5</v>
      </c>
      <c r="N191" s="235"/>
      <c r="O191" s="160"/>
      <c r="P191" s="160"/>
      <c r="Q191" s="160"/>
      <c r="R191" s="160"/>
      <c r="S191" s="160"/>
      <c r="T191" s="160"/>
      <c r="U191" s="160"/>
      <c r="V191" s="160"/>
      <c r="W191" s="169">
        <f>A190</f>
        <v>93</v>
      </c>
    </row>
    <row r="192" spans="1:23" ht="20.25" x14ac:dyDescent="0.2">
      <c r="A192" s="63">
        <v>94</v>
      </c>
      <c r="B192" s="70" t="s">
        <v>64</v>
      </c>
      <c r="C192" s="88">
        <f t="shared" si="48"/>
        <v>94</v>
      </c>
      <c r="D192" s="90">
        <f t="shared" si="49"/>
        <v>94</v>
      </c>
      <c r="E192" s="150" t="s">
        <v>98</v>
      </c>
      <c r="F192" s="92">
        <f t="shared" si="50"/>
        <v>94</v>
      </c>
      <c r="G192" s="94">
        <f t="shared" si="51"/>
        <v>94</v>
      </c>
      <c r="H192" s="67" t="s">
        <v>84</v>
      </c>
      <c r="I192" s="156">
        <f t="shared" si="52"/>
        <v>94</v>
      </c>
      <c r="J192" s="152">
        <f t="shared" si="53"/>
        <v>94</v>
      </c>
      <c r="K192" s="155">
        <f>A192</f>
        <v>94</v>
      </c>
      <c r="L192" s="109">
        <f t="shared" si="54"/>
        <v>94</v>
      </c>
      <c r="M192" s="153">
        <f t="shared" si="55"/>
        <v>94</v>
      </c>
      <c r="N192" s="234"/>
      <c r="O192" s="159"/>
      <c r="P192" s="159"/>
      <c r="Q192" s="159"/>
      <c r="R192" s="159"/>
      <c r="S192" s="159"/>
      <c r="T192" s="159"/>
      <c r="U192" s="159"/>
      <c r="V192" s="159"/>
      <c r="W192" s="168">
        <f>A192</f>
        <v>94</v>
      </c>
    </row>
    <row r="193" spans="1:23" ht="15.75" x14ac:dyDescent="0.2">
      <c r="A193" s="65">
        <v>94.5</v>
      </c>
      <c r="B193" s="71"/>
      <c r="C193" s="89">
        <f t="shared" si="48"/>
        <v>94.5</v>
      </c>
      <c r="D193" s="91">
        <f t="shared" si="49"/>
        <v>94.5</v>
      </c>
      <c r="E193" s="151" t="s">
        <v>98</v>
      </c>
      <c r="F193" s="93">
        <f t="shared" si="50"/>
        <v>94.5</v>
      </c>
      <c r="G193" s="95">
        <f t="shared" si="51"/>
        <v>94.5</v>
      </c>
      <c r="H193" s="66" t="s">
        <v>84</v>
      </c>
      <c r="I193" s="157">
        <f t="shared" si="52"/>
        <v>94.5</v>
      </c>
      <c r="J193" s="96">
        <f t="shared" si="53"/>
        <v>94.5</v>
      </c>
      <c r="K193" s="146"/>
      <c r="L193" s="110">
        <f t="shared" si="54"/>
        <v>94.5</v>
      </c>
      <c r="M193" s="154">
        <f t="shared" si="55"/>
        <v>94.5</v>
      </c>
      <c r="N193" s="235"/>
      <c r="O193" s="160"/>
      <c r="P193" s="160"/>
      <c r="Q193" s="160"/>
      <c r="R193" s="160"/>
      <c r="S193" s="160"/>
      <c r="T193" s="160"/>
      <c r="U193" s="160"/>
      <c r="V193" s="160"/>
      <c r="W193" s="169">
        <f>A192</f>
        <v>94</v>
      </c>
    </row>
    <row r="194" spans="1:23" ht="20.25" x14ac:dyDescent="0.2">
      <c r="A194" s="63">
        <v>95</v>
      </c>
      <c r="B194" s="70" t="s">
        <v>64</v>
      </c>
      <c r="C194" s="88">
        <f t="shared" si="48"/>
        <v>95</v>
      </c>
      <c r="D194" s="90">
        <f t="shared" si="49"/>
        <v>95</v>
      </c>
      <c r="E194" s="150" t="s">
        <v>98</v>
      </c>
      <c r="F194" s="92">
        <f t="shared" si="50"/>
        <v>95</v>
      </c>
      <c r="G194" s="94">
        <f t="shared" si="51"/>
        <v>95</v>
      </c>
      <c r="H194" s="67" t="s">
        <v>84</v>
      </c>
      <c r="I194" s="156">
        <f t="shared" si="52"/>
        <v>95</v>
      </c>
      <c r="J194" s="152">
        <f t="shared" si="53"/>
        <v>95</v>
      </c>
      <c r="K194" s="155">
        <f>A194</f>
        <v>95</v>
      </c>
      <c r="L194" s="109">
        <f t="shared" si="54"/>
        <v>95</v>
      </c>
      <c r="M194" s="153">
        <f t="shared" si="55"/>
        <v>95</v>
      </c>
      <c r="N194" s="234"/>
      <c r="O194" s="159"/>
      <c r="P194" s="159"/>
      <c r="Q194" s="159"/>
      <c r="R194" s="159"/>
      <c r="S194" s="159"/>
      <c r="T194" s="159"/>
      <c r="U194" s="159"/>
      <c r="V194" s="159"/>
      <c r="W194" s="168">
        <f>A194</f>
        <v>95</v>
      </c>
    </row>
    <row r="195" spans="1:23" ht="15.75" x14ac:dyDescent="0.2">
      <c r="A195" s="65">
        <v>95.5</v>
      </c>
      <c r="B195" s="71"/>
      <c r="C195" s="89">
        <f t="shared" si="48"/>
        <v>95.5</v>
      </c>
      <c r="D195" s="91">
        <f t="shared" si="49"/>
        <v>95.5</v>
      </c>
      <c r="E195" s="151" t="s">
        <v>98</v>
      </c>
      <c r="F195" s="93">
        <f t="shared" si="50"/>
        <v>95.5</v>
      </c>
      <c r="G195" s="95">
        <f t="shared" si="51"/>
        <v>95.5</v>
      </c>
      <c r="H195" s="66" t="s">
        <v>84</v>
      </c>
      <c r="I195" s="157">
        <f t="shared" si="52"/>
        <v>95.5</v>
      </c>
      <c r="J195" s="96">
        <f t="shared" si="53"/>
        <v>95.5</v>
      </c>
      <c r="K195" s="146"/>
      <c r="L195" s="110">
        <f t="shared" si="54"/>
        <v>95.5</v>
      </c>
      <c r="M195" s="154">
        <f t="shared" si="55"/>
        <v>95.5</v>
      </c>
      <c r="N195" s="235"/>
      <c r="O195" s="160"/>
      <c r="P195" s="160"/>
      <c r="Q195" s="160"/>
      <c r="R195" s="160"/>
      <c r="S195" s="160"/>
      <c r="T195" s="160"/>
      <c r="U195" s="160"/>
      <c r="V195" s="160"/>
      <c r="W195" s="169">
        <f>A194</f>
        <v>95</v>
      </c>
    </row>
    <row r="196" spans="1:23" ht="20.25" x14ac:dyDescent="0.2">
      <c r="A196" s="63">
        <v>96</v>
      </c>
      <c r="B196" s="70" t="s">
        <v>64</v>
      </c>
      <c r="C196" s="88">
        <f t="shared" ref="C196:C205" si="56">A196</f>
        <v>96</v>
      </c>
      <c r="D196" s="90">
        <f t="shared" ref="D196:D205" si="57">A196</f>
        <v>96</v>
      </c>
      <c r="E196" s="150" t="s">
        <v>98</v>
      </c>
      <c r="F196" s="92">
        <f t="shared" ref="F196:F205" si="58">A196</f>
        <v>96</v>
      </c>
      <c r="G196" s="94">
        <f t="shared" ref="G196:G205" si="59">A196</f>
        <v>96</v>
      </c>
      <c r="H196" s="67" t="s">
        <v>84</v>
      </c>
      <c r="I196" s="156">
        <f t="shared" ref="I196:I205" si="60">A196</f>
        <v>96</v>
      </c>
      <c r="J196" s="152">
        <f t="shared" ref="J196:J205" si="61">A196</f>
        <v>96</v>
      </c>
      <c r="K196" s="155">
        <f>A196</f>
        <v>96</v>
      </c>
      <c r="L196" s="109">
        <f t="shared" ref="L196:L205" si="62">A196</f>
        <v>96</v>
      </c>
      <c r="M196" s="153">
        <f t="shared" ref="M196:M205" si="63">A196</f>
        <v>96</v>
      </c>
      <c r="N196" s="234"/>
      <c r="O196" s="159"/>
      <c r="P196" s="159"/>
      <c r="Q196" s="159"/>
      <c r="R196" s="159"/>
      <c r="S196" s="159"/>
      <c r="T196" s="159"/>
      <c r="U196" s="159"/>
      <c r="V196" s="159"/>
      <c r="W196" s="168">
        <f>A196</f>
        <v>96</v>
      </c>
    </row>
    <row r="197" spans="1:23" ht="15.75" x14ac:dyDescent="0.2">
      <c r="A197" s="65">
        <v>96.5</v>
      </c>
      <c r="B197" s="71"/>
      <c r="C197" s="89">
        <f t="shared" si="56"/>
        <v>96.5</v>
      </c>
      <c r="D197" s="91">
        <f t="shared" si="57"/>
        <v>96.5</v>
      </c>
      <c r="E197" s="151" t="s">
        <v>98</v>
      </c>
      <c r="F197" s="93">
        <f t="shared" si="58"/>
        <v>96.5</v>
      </c>
      <c r="G197" s="95">
        <f t="shared" si="59"/>
        <v>96.5</v>
      </c>
      <c r="H197" s="66" t="s">
        <v>84</v>
      </c>
      <c r="I197" s="157">
        <f t="shared" si="60"/>
        <v>96.5</v>
      </c>
      <c r="J197" s="96">
        <f t="shared" si="61"/>
        <v>96.5</v>
      </c>
      <c r="K197" s="146"/>
      <c r="L197" s="110">
        <f t="shared" si="62"/>
        <v>96.5</v>
      </c>
      <c r="M197" s="154">
        <f t="shared" si="63"/>
        <v>96.5</v>
      </c>
      <c r="N197" s="235"/>
      <c r="O197" s="160"/>
      <c r="P197" s="160"/>
      <c r="Q197" s="160"/>
      <c r="R197" s="160"/>
      <c r="S197" s="160"/>
      <c r="T197" s="160"/>
      <c r="U197" s="160"/>
      <c r="V197" s="160"/>
      <c r="W197" s="169">
        <f>A196</f>
        <v>96</v>
      </c>
    </row>
    <row r="198" spans="1:23" ht="20.25" x14ac:dyDescent="0.2">
      <c r="A198" s="63">
        <v>97</v>
      </c>
      <c r="B198" s="70" t="s">
        <v>64</v>
      </c>
      <c r="C198" s="88">
        <f t="shared" si="56"/>
        <v>97</v>
      </c>
      <c r="D198" s="90">
        <f t="shared" si="57"/>
        <v>97</v>
      </c>
      <c r="E198" s="150" t="s">
        <v>98</v>
      </c>
      <c r="F198" s="92">
        <f t="shared" si="58"/>
        <v>97</v>
      </c>
      <c r="G198" s="94">
        <f t="shared" si="59"/>
        <v>97</v>
      </c>
      <c r="H198" s="67" t="s">
        <v>84</v>
      </c>
      <c r="I198" s="156">
        <f t="shared" si="60"/>
        <v>97</v>
      </c>
      <c r="J198" s="152">
        <f t="shared" si="61"/>
        <v>97</v>
      </c>
      <c r="K198" s="155">
        <f>A198</f>
        <v>97</v>
      </c>
      <c r="L198" s="109">
        <f t="shared" si="62"/>
        <v>97</v>
      </c>
      <c r="M198" s="153">
        <f t="shared" si="63"/>
        <v>97</v>
      </c>
      <c r="N198" s="234"/>
      <c r="O198" s="159"/>
      <c r="P198" s="159"/>
      <c r="Q198" s="159"/>
      <c r="R198" s="159"/>
      <c r="S198" s="159"/>
      <c r="T198" s="159"/>
      <c r="U198" s="159"/>
      <c r="V198" s="159"/>
      <c r="W198" s="168">
        <f>A198</f>
        <v>97</v>
      </c>
    </row>
    <row r="199" spans="1:23" ht="15.75" x14ac:dyDescent="0.2">
      <c r="A199" s="65">
        <v>97.5</v>
      </c>
      <c r="B199" s="71"/>
      <c r="C199" s="89">
        <f t="shared" si="56"/>
        <v>97.5</v>
      </c>
      <c r="D199" s="91">
        <f t="shared" si="57"/>
        <v>97.5</v>
      </c>
      <c r="E199" s="151" t="s">
        <v>98</v>
      </c>
      <c r="F199" s="93">
        <f t="shared" si="58"/>
        <v>97.5</v>
      </c>
      <c r="G199" s="95">
        <f t="shared" si="59"/>
        <v>97.5</v>
      </c>
      <c r="H199" s="66" t="s">
        <v>84</v>
      </c>
      <c r="I199" s="157">
        <f t="shared" si="60"/>
        <v>97.5</v>
      </c>
      <c r="J199" s="96">
        <f t="shared" si="61"/>
        <v>97.5</v>
      </c>
      <c r="K199" s="146"/>
      <c r="L199" s="110">
        <f t="shared" si="62"/>
        <v>97.5</v>
      </c>
      <c r="M199" s="154">
        <f t="shared" si="63"/>
        <v>97.5</v>
      </c>
      <c r="N199" s="235"/>
      <c r="O199" s="160"/>
      <c r="P199" s="160"/>
      <c r="Q199" s="160"/>
      <c r="R199" s="160"/>
      <c r="S199" s="160"/>
      <c r="T199" s="160"/>
      <c r="U199" s="160"/>
      <c r="V199" s="160"/>
      <c r="W199" s="169">
        <f>A198</f>
        <v>97</v>
      </c>
    </row>
    <row r="200" spans="1:23" ht="20.25" x14ac:dyDescent="0.2">
      <c r="A200" s="63">
        <v>98</v>
      </c>
      <c r="B200" s="70" t="s">
        <v>64</v>
      </c>
      <c r="C200" s="88">
        <f t="shared" si="56"/>
        <v>98</v>
      </c>
      <c r="D200" s="90">
        <f t="shared" si="57"/>
        <v>98</v>
      </c>
      <c r="E200" s="150" t="s">
        <v>98</v>
      </c>
      <c r="F200" s="92">
        <f t="shared" si="58"/>
        <v>98</v>
      </c>
      <c r="G200" s="94">
        <f t="shared" si="59"/>
        <v>98</v>
      </c>
      <c r="H200" s="67" t="s">
        <v>84</v>
      </c>
      <c r="I200" s="156">
        <f t="shared" si="60"/>
        <v>98</v>
      </c>
      <c r="J200" s="152">
        <f t="shared" si="61"/>
        <v>98</v>
      </c>
      <c r="K200" s="155">
        <f>A200</f>
        <v>98</v>
      </c>
      <c r="L200" s="109">
        <f t="shared" si="62"/>
        <v>98</v>
      </c>
      <c r="M200" s="153">
        <f t="shared" si="63"/>
        <v>98</v>
      </c>
      <c r="N200" s="234"/>
      <c r="O200" s="159"/>
      <c r="P200" s="159"/>
      <c r="Q200" s="159"/>
      <c r="R200" s="159"/>
      <c r="S200" s="159"/>
      <c r="T200" s="159"/>
      <c r="U200" s="159"/>
      <c r="V200" s="159"/>
      <c r="W200" s="168">
        <f>A200</f>
        <v>98</v>
      </c>
    </row>
    <row r="201" spans="1:23" ht="15.75" x14ac:dyDescent="0.2">
      <c r="A201" s="65">
        <v>98.5</v>
      </c>
      <c r="B201" s="71"/>
      <c r="C201" s="89">
        <f t="shared" si="56"/>
        <v>98.5</v>
      </c>
      <c r="D201" s="91">
        <f t="shared" si="57"/>
        <v>98.5</v>
      </c>
      <c r="E201" s="151" t="s">
        <v>98</v>
      </c>
      <c r="F201" s="93">
        <f t="shared" si="58"/>
        <v>98.5</v>
      </c>
      <c r="G201" s="95">
        <f t="shared" si="59"/>
        <v>98.5</v>
      </c>
      <c r="H201" s="66" t="s">
        <v>84</v>
      </c>
      <c r="I201" s="157">
        <f t="shared" si="60"/>
        <v>98.5</v>
      </c>
      <c r="J201" s="96">
        <f t="shared" si="61"/>
        <v>98.5</v>
      </c>
      <c r="K201" s="146"/>
      <c r="L201" s="110">
        <f t="shared" si="62"/>
        <v>98.5</v>
      </c>
      <c r="M201" s="154">
        <f t="shared" si="63"/>
        <v>98.5</v>
      </c>
      <c r="N201" s="235"/>
      <c r="O201" s="160"/>
      <c r="P201" s="160"/>
      <c r="Q201" s="160"/>
      <c r="R201" s="160"/>
      <c r="S201" s="160"/>
      <c r="T201" s="160"/>
      <c r="U201" s="160"/>
      <c r="V201" s="160"/>
      <c r="W201" s="169">
        <f>A200</f>
        <v>98</v>
      </c>
    </row>
    <row r="202" spans="1:23" ht="20.25" x14ac:dyDescent="0.2">
      <c r="A202" s="63">
        <v>99</v>
      </c>
      <c r="B202" s="70" t="s">
        <v>64</v>
      </c>
      <c r="C202" s="88">
        <f t="shared" si="56"/>
        <v>99</v>
      </c>
      <c r="D202" s="90">
        <f t="shared" si="57"/>
        <v>99</v>
      </c>
      <c r="E202" s="150" t="s">
        <v>98</v>
      </c>
      <c r="F202" s="92">
        <f t="shared" si="58"/>
        <v>99</v>
      </c>
      <c r="G202" s="94">
        <f t="shared" si="59"/>
        <v>99</v>
      </c>
      <c r="H202" s="67" t="s">
        <v>84</v>
      </c>
      <c r="I202" s="156">
        <f t="shared" si="60"/>
        <v>99</v>
      </c>
      <c r="J202" s="152">
        <f t="shared" si="61"/>
        <v>99</v>
      </c>
      <c r="K202" s="155">
        <f>A202</f>
        <v>99</v>
      </c>
      <c r="L202" s="109">
        <f t="shared" si="62"/>
        <v>99</v>
      </c>
      <c r="M202" s="153">
        <f t="shared" si="63"/>
        <v>99</v>
      </c>
      <c r="N202" s="234"/>
      <c r="O202" s="159"/>
      <c r="P202" s="159"/>
      <c r="Q202" s="159"/>
      <c r="R202" s="159"/>
      <c r="S202" s="159"/>
      <c r="T202" s="159"/>
      <c r="U202" s="159"/>
      <c r="V202" s="159"/>
      <c r="W202" s="168">
        <f>A202</f>
        <v>99</v>
      </c>
    </row>
    <row r="203" spans="1:23" ht="15.75" x14ac:dyDescent="0.2">
      <c r="A203" s="65">
        <v>99.5</v>
      </c>
      <c r="B203" s="71"/>
      <c r="C203" s="89">
        <f t="shared" si="56"/>
        <v>99.5</v>
      </c>
      <c r="D203" s="91">
        <f t="shared" si="57"/>
        <v>99.5</v>
      </c>
      <c r="E203" s="151" t="s">
        <v>98</v>
      </c>
      <c r="F203" s="93">
        <f t="shared" si="58"/>
        <v>99.5</v>
      </c>
      <c r="G203" s="95">
        <f t="shared" si="59"/>
        <v>99.5</v>
      </c>
      <c r="H203" s="66" t="s">
        <v>84</v>
      </c>
      <c r="I203" s="157">
        <f t="shared" si="60"/>
        <v>99.5</v>
      </c>
      <c r="J203" s="96">
        <f t="shared" si="61"/>
        <v>99.5</v>
      </c>
      <c r="K203" s="146"/>
      <c r="L203" s="110">
        <f t="shared" si="62"/>
        <v>99.5</v>
      </c>
      <c r="M203" s="154">
        <f t="shared" si="63"/>
        <v>99.5</v>
      </c>
      <c r="N203" s="235"/>
      <c r="O203" s="160"/>
      <c r="P203" s="160"/>
      <c r="Q203" s="160"/>
      <c r="R203" s="160"/>
      <c r="S203" s="160"/>
      <c r="T203" s="160"/>
      <c r="U203" s="160"/>
      <c r="V203" s="160"/>
      <c r="W203" s="169">
        <f>A202</f>
        <v>99</v>
      </c>
    </row>
    <row r="204" spans="1:23" ht="20.25" x14ac:dyDescent="0.2">
      <c r="A204" s="63">
        <v>100</v>
      </c>
      <c r="B204" s="70" t="s">
        <v>64</v>
      </c>
      <c r="C204" s="88">
        <f t="shared" si="56"/>
        <v>100</v>
      </c>
      <c r="D204" s="90">
        <f t="shared" si="57"/>
        <v>100</v>
      </c>
      <c r="E204" s="150" t="s">
        <v>98</v>
      </c>
      <c r="F204" s="92">
        <f t="shared" si="58"/>
        <v>100</v>
      </c>
      <c r="G204" s="94">
        <f t="shared" si="59"/>
        <v>100</v>
      </c>
      <c r="H204" s="67" t="s">
        <v>84</v>
      </c>
      <c r="I204" s="156">
        <f t="shared" si="60"/>
        <v>100</v>
      </c>
      <c r="J204" s="152">
        <f t="shared" si="61"/>
        <v>100</v>
      </c>
      <c r="K204" s="155">
        <f>A204</f>
        <v>100</v>
      </c>
      <c r="L204" s="109">
        <f t="shared" si="62"/>
        <v>100</v>
      </c>
      <c r="M204" s="153">
        <f t="shared" si="63"/>
        <v>100</v>
      </c>
      <c r="N204" s="234"/>
      <c r="O204" s="159"/>
      <c r="P204" s="159"/>
      <c r="Q204" s="159"/>
      <c r="R204" s="159"/>
      <c r="S204" s="159"/>
      <c r="T204" s="159"/>
      <c r="U204" s="159"/>
      <c r="V204" s="159"/>
      <c r="W204" s="168">
        <f>A204</f>
        <v>100</v>
      </c>
    </row>
    <row r="205" spans="1:23" ht="15.75" x14ac:dyDescent="0.2">
      <c r="A205" s="65">
        <v>100.5</v>
      </c>
      <c r="B205" s="71"/>
      <c r="C205" s="89">
        <f t="shared" si="56"/>
        <v>100.5</v>
      </c>
      <c r="D205" s="91">
        <f t="shared" si="57"/>
        <v>100.5</v>
      </c>
      <c r="E205" s="151" t="s">
        <v>98</v>
      </c>
      <c r="F205" s="93">
        <f t="shared" si="58"/>
        <v>100.5</v>
      </c>
      <c r="G205" s="95">
        <f t="shared" si="59"/>
        <v>100.5</v>
      </c>
      <c r="H205" s="66" t="s">
        <v>84</v>
      </c>
      <c r="I205" s="157">
        <f t="shared" si="60"/>
        <v>100.5</v>
      </c>
      <c r="J205" s="96">
        <f t="shared" si="61"/>
        <v>100.5</v>
      </c>
      <c r="K205" s="146"/>
      <c r="L205" s="110">
        <f t="shared" si="62"/>
        <v>100.5</v>
      </c>
      <c r="M205" s="154">
        <f t="shared" si="63"/>
        <v>100.5</v>
      </c>
      <c r="N205" s="235"/>
      <c r="O205" s="160"/>
      <c r="P205" s="160"/>
      <c r="Q205" s="160"/>
      <c r="R205" s="160"/>
      <c r="S205" s="160"/>
      <c r="T205" s="160"/>
      <c r="U205" s="160"/>
      <c r="V205" s="160"/>
      <c r="W205" s="169">
        <f>A204</f>
        <v>100</v>
      </c>
    </row>
  </sheetData>
  <sheetProtection sheet="1" selectLockedCells="1"/>
  <phoneticPr fontId="5" type="noConversion"/>
  <dataValidations count="2">
    <dataValidation type="list" showInputMessage="1" showErrorMessage="1" promptTitle="Class Selection" prompt="Select one class from drop-down list." sqref="B6" xr:uid="{00000000-0002-0000-0000-000000000000}">
      <formula1>$X$2:$X$7</formula1>
    </dataValidation>
    <dataValidation type="list" showErrorMessage="1" promptTitle="Class Selection" prompt="Select one class from drop-down list." sqref="B8 B204 B202 B200 B198 B196 B194 B192 B190 B188 B186 B184 B182 B180 B178 B176 B174 B172 B170 B168 B166 B164 B162 B160 B158 B156 B154 B152 B150 B148 B146 B144 B80 B76 B74 B72 B70 B68 B66 B64 B62 B60 B58 B56 B54 B52 B50 B48 B140 B138 B136 B134 B132 B130 B128 B126 B124 B122 B120 B118 B116 B114 B112 B78 B46 B44 B42 B40 B38 B36 B34 B32 B142 B110 B108 B106 B104 B102 B100 B98 B30 B28 B26 B24 B96 B94 B92 B90 B22 B20 B88 B86 B84 B82 B18 B16 B14 B12 B10" xr:uid="{00000000-0002-0000-0000-000001000000}">
      <formula1>$X$2:$X$7</formula1>
    </dataValidation>
  </dataValidations>
  <pageMargins left="0.75" right="0.75" top="1" bottom="1" header="0.5" footer="0.5"/>
  <pageSetup scale="65" fitToHeight="6" orientation="landscape" verticalDpi="0" r:id="rId1"/>
  <headerFooter alignWithMargins="0">
    <oddFooter>&amp;L&amp;"Times New Roman,Regular"Printed &amp;D @ &amp;T.&amp;R&amp;"Times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08"/>
  <sheetViews>
    <sheetView zoomScale="130" zoomScaleNormal="130" workbookViewId="0">
      <pane ySplit="8" topLeftCell="A54" activePane="bottomLeft" state="frozen"/>
      <selection pane="bottomLeft" activeCell="A7" sqref="A7:A8"/>
    </sheetView>
  </sheetViews>
  <sheetFormatPr defaultRowHeight="12.75" x14ac:dyDescent="0.2"/>
  <cols>
    <col min="1" max="2" width="6.7109375" customWidth="1"/>
    <col min="3" max="4" width="15.7109375" customWidth="1"/>
    <col min="5" max="5" width="16.7109375" customWidth="1"/>
    <col min="6" max="6" width="5.7109375" customWidth="1"/>
    <col min="7" max="7" width="10.7109375" customWidth="1"/>
    <col min="8" max="8" width="13.7109375" customWidth="1"/>
    <col min="9" max="9" width="21.7109375" customWidth="1"/>
  </cols>
  <sheetData>
    <row r="1" spans="1:16" ht="24.95" customHeight="1" x14ac:dyDescent="0.25">
      <c r="A1" s="80"/>
      <c r="B1" s="177" t="s">
        <v>63</v>
      </c>
      <c r="C1" s="178" t="str">
        <f>'SCCA Official Results'!H6</f>
        <v>Son of Sno*Drift</v>
      </c>
      <c r="D1" s="179"/>
      <c r="E1" s="177" t="s">
        <v>103</v>
      </c>
      <c r="F1" s="178" t="str">
        <f>'SCCA Official Results'!H8</f>
        <v>Detroit (10)</v>
      </c>
      <c r="G1" s="179"/>
      <c r="H1" s="179"/>
      <c r="I1" s="180"/>
      <c r="J1" s="80"/>
      <c r="K1" s="2"/>
      <c r="L1" s="2"/>
      <c r="M1" s="58"/>
      <c r="N1" s="58"/>
      <c r="O1" s="58"/>
      <c r="P1" s="58"/>
    </row>
    <row r="2" spans="1:16" ht="24.95" customHeight="1" x14ac:dyDescent="0.25">
      <c r="A2" s="181"/>
      <c r="B2" s="177" t="s">
        <v>99</v>
      </c>
      <c r="C2" s="236">
        <f>'SCCA Official Results'!H7</f>
        <v>45304</v>
      </c>
      <c r="D2" s="179"/>
      <c r="E2" s="177" t="s">
        <v>19</v>
      </c>
      <c r="F2" s="178" t="str">
        <f>'SCCA Official Results'!H11</f>
        <v>24-RRDT-61480</v>
      </c>
      <c r="G2" s="179"/>
      <c r="H2" s="179"/>
      <c r="I2" s="80"/>
      <c r="J2" s="80"/>
      <c r="K2" s="2"/>
      <c r="L2" s="2"/>
      <c r="M2" s="58"/>
      <c r="N2" s="58"/>
      <c r="O2" s="58"/>
      <c r="P2" s="58"/>
    </row>
    <row r="3" spans="1:16" ht="9.9499999999999993" customHeight="1" x14ac:dyDescent="0.25">
      <c r="A3" s="80"/>
      <c r="B3" s="80"/>
      <c r="C3" s="80"/>
      <c r="D3" s="80"/>
      <c r="E3" s="80"/>
      <c r="F3" s="80"/>
      <c r="G3" s="80"/>
      <c r="H3" s="80"/>
      <c r="I3" s="80"/>
      <c r="J3" s="80"/>
      <c r="K3" s="2"/>
      <c r="L3" s="2"/>
      <c r="M3" s="58"/>
      <c r="N3" s="58"/>
      <c r="O3" s="58"/>
      <c r="P3" s="58"/>
    </row>
    <row r="4" spans="1:16" ht="20.100000000000001" customHeight="1" x14ac:dyDescent="0.25">
      <c r="A4" s="182" t="s">
        <v>110</v>
      </c>
      <c r="B4" s="80"/>
      <c r="C4" s="80"/>
      <c r="D4" s="80"/>
      <c r="E4" s="80"/>
      <c r="F4" s="80"/>
      <c r="G4" s="80"/>
      <c r="H4" s="80"/>
      <c r="I4" s="80"/>
      <c r="J4" s="80"/>
      <c r="K4" s="2"/>
      <c r="L4" s="2"/>
      <c r="M4" s="58"/>
      <c r="N4" s="58"/>
      <c r="O4" s="58"/>
      <c r="P4" s="58"/>
    </row>
    <row r="5" spans="1:16" ht="9.9499999999999993" customHeight="1" x14ac:dyDescent="0.25">
      <c r="A5" s="183"/>
      <c r="B5" s="80"/>
      <c r="C5" s="80"/>
      <c r="D5" s="80"/>
      <c r="E5" s="80"/>
      <c r="F5" s="80"/>
      <c r="G5" s="80"/>
      <c r="H5" s="80"/>
      <c r="I5" s="80"/>
      <c r="J5" s="80"/>
      <c r="K5" s="2"/>
      <c r="L5" s="2"/>
      <c r="M5" s="58"/>
      <c r="N5" s="58"/>
      <c r="O5" s="58"/>
      <c r="P5" s="58"/>
    </row>
    <row r="6" spans="1:16" ht="0.95" customHeight="1" thickBot="1" x14ac:dyDescent="0.3">
      <c r="A6" s="183"/>
      <c r="B6" s="80"/>
      <c r="C6" s="80"/>
      <c r="D6" s="80"/>
      <c r="E6" s="80"/>
      <c r="F6" s="80"/>
      <c r="G6" s="80"/>
      <c r="H6" s="80"/>
      <c r="I6" s="80"/>
      <c r="J6" s="80"/>
      <c r="K6" s="2"/>
      <c r="L6" s="2"/>
      <c r="M6" s="58"/>
      <c r="N6" s="58"/>
      <c r="O6" s="58"/>
      <c r="P6" s="58"/>
    </row>
    <row r="7" spans="1:16" ht="20.100000000000001" customHeight="1" thickTop="1" x14ac:dyDescent="0.25">
      <c r="A7" s="254" t="s">
        <v>1</v>
      </c>
      <c r="B7" s="256" t="s">
        <v>3</v>
      </c>
      <c r="C7" s="250" t="s">
        <v>100</v>
      </c>
      <c r="D7" s="251"/>
      <c r="E7" s="259" t="s">
        <v>24</v>
      </c>
      <c r="F7" s="260"/>
      <c r="G7" s="184" t="s">
        <v>104</v>
      </c>
      <c r="H7" s="185" t="s">
        <v>22</v>
      </c>
      <c r="I7" s="263" t="s">
        <v>105</v>
      </c>
      <c r="J7" s="80"/>
      <c r="K7" s="2"/>
      <c r="L7" s="2"/>
      <c r="M7" s="58"/>
      <c r="N7" s="58"/>
      <c r="O7" s="58"/>
      <c r="P7" s="58"/>
    </row>
    <row r="8" spans="1:16" ht="20.100000000000001" customHeight="1" thickBot="1" x14ac:dyDescent="0.3">
      <c r="A8" s="255"/>
      <c r="B8" s="257"/>
      <c r="C8" s="252" t="s">
        <v>101</v>
      </c>
      <c r="D8" s="253"/>
      <c r="E8" s="261"/>
      <c r="F8" s="262"/>
      <c r="G8" s="186" t="s">
        <v>102</v>
      </c>
      <c r="H8" s="187" t="s">
        <v>6</v>
      </c>
      <c r="I8" s="264"/>
      <c r="J8" s="80"/>
      <c r="K8" s="2"/>
      <c r="L8" s="2"/>
      <c r="M8" s="58"/>
      <c r="N8" s="58"/>
      <c r="O8" s="58"/>
      <c r="P8" s="58"/>
    </row>
    <row r="9" spans="1:16" ht="20.100000000000001" customHeight="1" thickTop="1" x14ac:dyDescent="0.25">
      <c r="A9" s="258">
        <v>1</v>
      </c>
      <c r="B9" s="258" t="str">
        <f>VLOOKUP(A9,'Competitor Address List'!$A6:$M205,2)</f>
        <v>E</v>
      </c>
      <c r="C9" s="188" t="str">
        <f>VLOOKUP($A9,'Competitor Address List'!$A6:$M205,3)</f>
        <v>Ron</v>
      </c>
      <c r="D9" s="176" t="str">
        <f>VLOOKUP($A9,'Competitor Address List'!$A6:$M205,4)</f>
        <v>Johnstonbaugh</v>
      </c>
      <c r="E9" s="188" t="str">
        <f>VLOOKUP($A9,'Competitor Address List'!$A6:$M205,6)</f>
        <v>Wadsworth</v>
      </c>
      <c r="F9" s="176" t="str">
        <f>VLOOKUP($A9,'Competitor Address List'!$A6:$M205,7)</f>
        <v>OH</v>
      </c>
      <c r="G9" s="189" t="str">
        <f>VLOOKUP($A9,'Competitor Address List'!$A6:$M205,9)</f>
        <v>279902</v>
      </c>
      <c r="H9" s="189" t="str">
        <f>VLOOKUP($A9,'Competitor Address List'!$A6:$M205,10)</f>
        <v>NEO</v>
      </c>
      <c r="I9" s="265" t="str">
        <f>VLOOKUP($A9,'Competitor Address List'!$A6:$M205,11)</f>
        <v>2020 Subaru Outback/Blue</v>
      </c>
      <c r="J9" s="80"/>
      <c r="K9" s="2"/>
      <c r="L9" s="2"/>
      <c r="M9" s="58"/>
      <c r="N9" s="58"/>
      <c r="O9" s="58"/>
      <c r="P9" s="58"/>
    </row>
    <row r="10" spans="1:16" ht="20.100000000000001" customHeight="1" x14ac:dyDescent="0.25">
      <c r="A10" s="249"/>
      <c r="B10" s="249"/>
      <c r="C10" s="190" t="str">
        <f>VLOOKUP($A9+0.5,'Competitor Address List'!$A7:$M205,3)</f>
        <v>W Gregory</v>
      </c>
      <c r="D10" s="191" t="str">
        <f>VLOOKUP($A9+0.5,'Competitor Address List'!$A7:$M205,4)</f>
        <v>Lester</v>
      </c>
      <c r="E10" s="190" t="str">
        <f>VLOOKUP($A9+0.5,'Competitor Address List'!$A7:$M205,6)</f>
        <v>Akron</v>
      </c>
      <c r="F10" s="191" t="str">
        <f>VLOOKUP($A9+0.5,'Competitor Address List'!$A7:$M205,7)</f>
        <v>OH</v>
      </c>
      <c r="G10" s="192" t="str">
        <f>VLOOKUP($A9+0.5,'Competitor Address List'!$A7:$M205,9)</f>
        <v>108833</v>
      </c>
      <c r="H10" s="192" t="str">
        <f>VLOOKUP($A9+0.5,'Competitor Address List'!$A7:$M205,10)</f>
        <v>NEO</v>
      </c>
      <c r="I10" s="246"/>
      <c r="J10" s="80"/>
      <c r="K10" s="2"/>
      <c r="L10" s="2"/>
      <c r="M10" s="58"/>
      <c r="N10" s="58"/>
      <c r="O10" s="58"/>
      <c r="P10" s="58"/>
    </row>
    <row r="11" spans="1:16" ht="20.100000000000001" customHeight="1" x14ac:dyDescent="0.25">
      <c r="A11" s="244">
        <v>2</v>
      </c>
      <c r="B11" s="244" t="str">
        <f>VLOOKUP(A11,'Competitor Address List'!$A8:$M205,2)</f>
        <v>E</v>
      </c>
      <c r="C11" s="193" t="str">
        <f>VLOOKUP($A11,'Competitor Address List'!$A8:$M205,3)</f>
        <v>Daniel</v>
      </c>
      <c r="D11" s="194" t="str">
        <f>VLOOKUP($A11,'Competitor Address List'!$A8:$M205,4)</f>
        <v>Harkcom</v>
      </c>
      <c r="E11" s="193" t="str">
        <f>VLOOKUP($A11,'Competitor Address List'!$A8:$M205,6)</f>
        <v>Lake Orion</v>
      </c>
      <c r="F11" s="194" t="str">
        <f>VLOOKUP($A11,'Competitor Address List'!$A8:$M205,7)</f>
        <v>MI</v>
      </c>
      <c r="G11" s="195" t="str">
        <f>VLOOKUP($A11,'Competitor Address List'!$A8:$M205,9)</f>
        <v>375586</v>
      </c>
      <c r="H11" s="195" t="str">
        <f>VLOOKUP($A11,'Competitor Address List'!$A8:$M205,10)</f>
        <v>DET</v>
      </c>
      <c r="I11" s="247" t="str">
        <f>VLOOKUP($A11,'Competitor Address List'!$A8:$M205,11)</f>
        <v>2009 Saab 9-3 XWD AERO/Gray</v>
      </c>
      <c r="J11" s="80"/>
      <c r="K11" s="2"/>
      <c r="L11" s="2"/>
      <c r="M11" s="58"/>
      <c r="N11" s="58"/>
      <c r="O11" s="58"/>
      <c r="P11" s="58"/>
    </row>
    <row r="12" spans="1:16" ht="20.100000000000001" customHeight="1" x14ac:dyDescent="0.25">
      <c r="A12" s="243"/>
      <c r="B12" s="243"/>
      <c r="C12" s="196" t="str">
        <f>VLOOKUP($A11+0.5,'Competitor Address List'!$A9:$M205,3)</f>
        <v>David</v>
      </c>
      <c r="D12" s="197" t="str">
        <f>VLOOKUP($A11+0.5,'Competitor Address List'!$A9:$M205,4)</f>
        <v>Harkcom</v>
      </c>
      <c r="E12" s="196" t="str">
        <f>VLOOKUP($A11+0.5,'Competitor Address List'!$A9:$M205,6)</f>
        <v>Rochester</v>
      </c>
      <c r="F12" s="197" t="str">
        <f>VLOOKUP($A11+0.5,'Competitor Address List'!$A9:$M205,7)</f>
        <v>MI</v>
      </c>
      <c r="G12" s="198" t="str">
        <f>VLOOKUP($A11+0.5,'Competitor Address List'!$A9:$M205,9)</f>
        <v>270138_1</v>
      </c>
      <c r="H12" s="198" t="str">
        <f>VLOOKUP($A11+0.5,'Competitor Address List'!$A9:$M205,10)</f>
        <v>DET</v>
      </c>
      <c r="I12" s="246"/>
      <c r="J12" s="80"/>
      <c r="K12" s="2"/>
      <c r="L12" s="2"/>
      <c r="M12" s="58"/>
      <c r="N12" s="58"/>
      <c r="O12" s="58"/>
      <c r="P12" s="58"/>
    </row>
    <row r="13" spans="1:16" ht="20.100000000000001" customHeight="1" x14ac:dyDescent="0.25">
      <c r="A13" s="242">
        <v>3</v>
      </c>
      <c r="B13" s="242" t="str">
        <f>VLOOKUP(A13,'Competitor Address List'!$A10:$M205,2)</f>
        <v>L</v>
      </c>
      <c r="C13" s="193">
        <f>VLOOKUP($A13,'Competitor Address List'!$A10:$M205,3)</f>
        <v>0</v>
      </c>
      <c r="D13" s="194">
        <f>VLOOKUP($A13,'Competitor Address List'!$A10:$M205,4)</f>
        <v>0</v>
      </c>
      <c r="E13" s="193">
        <f>VLOOKUP($A13,'Competitor Address List'!$A10:$M205,6)</f>
        <v>0</v>
      </c>
      <c r="F13" s="194">
        <f>VLOOKUP($A13,'Competitor Address List'!$A10:$M205,7)</f>
        <v>0</v>
      </c>
      <c r="G13" s="195">
        <f>VLOOKUP($A13,'Competitor Address List'!$A10:$M205,9)</f>
        <v>0</v>
      </c>
      <c r="H13" s="195">
        <f>VLOOKUP($A13,'Competitor Address List'!$A10:$M205,10)</f>
        <v>0</v>
      </c>
      <c r="I13" s="247">
        <f>VLOOKUP($A13,'Competitor Address List'!$A10:$M205,11)</f>
        <v>0</v>
      </c>
      <c r="J13" s="80"/>
      <c r="K13" s="2"/>
      <c r="L13" s="2"/>
      <c r="M13" s="58"/>
      <c r="N13" s="58"/>
      <c r="O13" s="58"/>
      <c r="P13" s="58"/>
    </row>
    <row r="14" spans="1:16" ht="20.100000000000001" customHeight="1" x14ac:dyDescent="0.25">
      <c r="A14" s="249"/>
      <c r="B14" s="249"/>
      <c r="C14" s="196">
        <f>VLOOKUP($A13+0.5,'Competitor Address List'!$A11:$M205,3)</f>
        <v>0</v>
      </c>
      <c r="D14" s="197">
        <f>VLOOKUP($A13+0.5,'Competitor Address List'!$A11:$M205,4)</f>
        <v>0</v>
      </c>
      <c r="E14" s="196">
        <f>VLOOKUP($A13+0.5,'Competitor Address List'!$A11:$M205,6)</f>
        <v>0</v>
      </c>
      <c r="F14" s="197">
        <f>VLOOKUP($A13+0.5,'Competitor Address List'!$A11:$M205,7)</f>
        <v>0</v>
      </c>
      <c r="G14" s="198">
        <f>VLOOKUP($A13+0.5,'Competitor Address List'!$A11:$M205,9)</f>
        <v>0</v>
      </c>
      <c r="H14" s="198">
        <f>VLOOKUP($A13+0.5,'Competitor Address List'!$A11:$M205,10)</f>
        <v>0</v>
      </c>
      <c r="I14" s="246"/>
      <c r="J14" s="80"/>
      <c r="K14" s="2"/>
      <c r="L14" s="2"/>
      <c r="M14" s="58"/>
      <c r="N14" s="58"/>
      <c r="O14" s="58"/>
      <c r="P14" s="58"/>
    </row>
    <row r="15" spans="1:16" ht="20.100000000000001" customHeight="1" x14ac:dyDescent="0.25">
      <c r="A15" s="244">
        <v>4</v>
      </c>
      <c r="B15" s="244" t="str">
        <f>VLOOKUP(A15,'Competitor Address List'!$A12:$M205,2)</f>
        <v>E</v>
      </c>
      <c r="C15" s="193" t="str">
        <f>VLOOKUP($A15,'Competitor Address List'!$A12:$M205,3)</f>
        <v>Jeff</v>
      </c>
      <c r="D15" s="194" t="str">
        <f>VLOOKUP($A15,'Competitor Address List'!$A12:$M205,4)</f>
        <v>Boris</v>
      </c>
      <c r="E15" s="193" t="str">
        <f>VLOOKUP($A15,'Competitor Address List'!$A12:$M205,6)</f>
        <v>Grand Rapids</v>
      </c>
      <c r="F15" s="194" t="str">
        <f>VLOOKUP($A15,'Competitor Address List'!$A12:$M205,7)</f>
        <v>MI</v>
      </c>
      <c r="G15" s="195" t="str">
        <f>VLOOKUP($A15,'Competitor Address List'!$A12:$M205,9)</f>
        <v>105454</v>
      </c>
      <c r="H15" s="195" t="str">
        <f>VLOOKUP($A15,'Competitor Address List'!$A12:$M205,10)</f>
        <v>WMR</v>
      </c>
      <c r="I15" s="247" t="str">
        <f>VLOOKUP($A15,'Competitor Address List'!$A12:$M205,11)</f>
        <v>2005 Subaru Outback/Blue</v>
      </c>
      <c r="J15" s="80"/>
      <c r="K15" s="2"/>
      <c r="L15" s="2"/>
      <c r="M15" s="58"/>
      <c r="N15" s="58"/>
      <c r="O15" s="58"/>
      <c r="P15" s="58"/>
    </row>
    <row r="16" spans="1:16" ht="20.100000000000001" customHeight="1" x14ac:dyDescent="0.25">
      <c r="A16" s="243"/>
      <c r="B16" s="243"/>
      <c r="C16" s="196" t="str">
        <f>VLOOKUP($A15+0.5,'Competitor Address List'!$A13:$M205,3)</f>
        <v>Nic</v>
      </c>
      <c r="D16" s="197" t="str">
        <f>VLOOKUP($A15+0.5,'Competitor Address List'!$A13:$M205,4)</f>
        <v>Boris</v>
      </c>
      <c r="E16" s="196" t="str">
        <f>VLOOKUP($A15+0.5,'Competitor Address List'!$A13:$M205,6)</f>
        <v>Grand Rapids</v>
      </c>
      <c r="F16" s="197" t="str">
        <f>VLOOKUP($A15+0.5,'Competitor Address List'!$A13:$M205,7)</f>
        <v>MI</v>
      </c>
      <c r="G16" s="198">
        <f>VLOOKUP($A15+0.5,'Competitor Address List'!$A13:$M205,9)</f>
        <v>0</v>
      </c>
      <c r="H16" s="198">
        <f>VLOOKUP($A15+0.5,'Competitor Address List'!$A13:$M205,10)</f>
        <v>0</v>
      </c>
      <c r="I16" s="246"/>
      <c r="J16" s="80"/>
      <c r="K16" s="2"/>
      <c r="L16" s="2"/>
      <c r="M16" s="58"/>
      <c r="N16" s="58"/>
      <c r="O16" s="58"/>
      <c r="P16" s="58"/>
    </row>
    <row r="17" spans="1:16" ht="20.100000000000001" customHeight="1" x14ac:dyDescent="0.25">
      <c r="A17" s="244">
        <v>5</v>
      </c>
      <c r="B17" s="244" t="str">
        <f>VLOOKUP(A17,'Competitor Address List'!$A14:$M205,2)</f>
        <v>G</v>
      </c>
      <c r="C17" s="193" t="str">
        <f>VLOOKUP($A17,'Competitor Address List'!$A14:$M205,3)</f>
        <v>Cathy</v>
      </c>
      <c r="D17" s="194" t="str">
        <f>VLOOKUP($A17,'Competitor Address List'!$A14:$M205,4)</f>
        <v>Brooks</v>
      </c>
      <c r="E17" s="193" t="str">
        <f>VLOOKUP($A17,'Competitor Address List'!$A14:$M205,6)</f>
        <v>Cortland</v>
      </c>
      <c r="F17" s="194" t="str">
        <f>VLOOKUP($A17,'Competitor Address List'!$A14:$M205,7)</f>
        <v>OH</v>
      </c>
      <c r="G17" s="195" t="str">
        <f>VLOOKUP($A17,'Competitor Address List'!$A14:$M205,9)</f>
        <v>713569</v>
      </c>
      <c r="H17" s="195" t="str">
        <f>VLOOKUP($A17,'Competitor Address List'!$A14:$M205,10)</f>
        <v>MVR</v>
      </c>
      <c r="I17" s="247" t="str">
        <f>VLOOKUP($A17,'Competitor Address List'!$A14:$M205,11)</f>
        <v>2017 Toyota 4Runner/Black</v>
      </c>
      <c r="J17" s="80"/>
      <c r="K17" s="2"/>
      <c r="L17" s="2"/>
      <c r="M17" s="58"/>
      <c r="N17" s="58"/>
      <c r="O17" s="58"/>
      <c r="P17" s="58"/>
    </row>
    <row r="18" spans="1:16" ht="20.100000000000001" customHeight="1" x14ac:dyDescent="0.25">
      <c r="A18" s="243"/>
      <c r="B18" s="243"/>
      <c r="C18" s="196" t="str">
        <f>VLOOKUP($A17+0.5,'Competitor Address List'!$A15:$M205,3)</f>
        <v>Don</v>
      </c>
      <c r="D18" s="197" t="str">
        <f>VLOOKUP($A17+0.5,'Competitor Address List'!$A15:$M205,4)</f>
        <v>Brooks</v>
      </c>
      <c r="E18" s="196" t="str">
        <f>VLOOKUP($A17+0.5,'Competitor Address List'!$A15:$M205,6)</f>
        <v>Cortland</v>
      </c>
      <c r="F18" s="197" t="str">
        <f>VLOOKUP($A17+0.5,'Competitor Address List'!$A15:$M205,7)</f>
        <v>OH</v>
      </c>
      <c r="G18" s="198" t="str">
        <f>VLOOKUP($A17+0.5,'Competitor Address List'!$A15:$M205,9)</f>
        <v>710166</v>
      </c>
      <c r="H18" s="198" t="str">
        <f>VLOOKUP($A17+0.5,'Competitor Address List'!$A15:$M205,10)</f>
        <v>MVR</v>
      </c>
      <c r="I18" s="246"/>
      <c r="J18" s="80"/>
      <c r="K18" s="2"/>
      <c r="L18" s="2"/>
      <c r="M18" s="58"/>
      <c r="N18" s="58"/>
      <c r="O18" s="58"/>
      <c r="P18" s="58"/>
    </row>
    <row r="19" spans="1:16" ht="20.100000000000001" customHeight="1" x14ac:dyDescent="0.25">
      <c r="A19" s="244">
        <v>6</v>
      </c>
      <c r="B19" s="244" t="str">
        <f>VLOOKUP(A19,'Competitor Address List'!$A16:$M205,2)</f>
        <v>G</v>
      </c>
      <c r="C19" s="193" t="str">
        <f>VLOOKUP($A19,'Competitor Address List'!$A16:$M205,3)</f>
        <v>Piotr</v>
      </c>
      <c r="D19" s="194" t="str">
        <f>VLOOKUP($A19,'Competitor Address List'!$A16:$M205,4)</f>
        <v>Roszczenko</v>
      </c>
      <c r="E19" s="193" t="str">
        <f>VLOOKUP($A19,'Competitor Address List'!$A16:$M205,6)</f>
        <v>Canton</v>
      </c>
      <c r="F19" s="194" t="str">
        <f>VLOOKUP($A19,'Competitor Address List'!$A16:$M205,7)</f>
        <v>MI</v>
      </c>
      <c r="G19" s="195" t="str">
        <f>VLOOKUP($A19,'Competitor Address List'!$A16:$M205,9)</f>
        <v>362175</v>
      </c>
      <c r="H19" s="195" t="str">
        <f>VLOOKUP($A19,'Competitor Address List'!$A16:$M205,10)</f>
        <v>DET</v>
      </c>
      <c r="I19" s="247" t="str">
        <f>VLOOKUP($A19,'Competitor Address List'!$A16:$M205,11)</f>
        <v>1993 Eagle Talon TSI AWD/Black</v>
      </c>
      <c r="J19" s="80"/>
      <c r="K19" s="2"/>
      <c r="L19" s="2"/>
      <c r="M19" s="58"/>
      <c r="N19" s="58"/>
      <c r="O19" s="58"/>
      <c r="P19" s="58"/>
    </row>
    <row r="20" spans="1:16" ht="20.100000000000001" customHeight="1" x14ac:dyDescent="0.25">
      <c r="A20" s="243"/>
      <c r="B20" s="243"/>
      <c r="C20" s="196" t="str">
        <f>VLOOKUP($A19+0.5,'Competitor Address List'!$A17:$M205,3)</f>
        <v>Adam</v>
      </c>
      <c r="D20" s="197" t="str">
        <f>VLOOKUP($A19+0.5,'Competitor Address List'!$A17:$M205,4)</f>
        <v>Spieszny</v>
      </c>
      <c r="E20" s="196" t="str">
        <f>VLOOKUP($A19+0.5,'Competitor Address List'!$A17:$M205,6)</f>
        <v>Commerce Twp.</v>
      </c>
      <c r="F20" s="197" t="str">
        <f>VLOOKUP($A19+0.5,'Competitor Address List'!$A17:$M205,7)</f>
        <v>MI</v>
      </c>
      <c r="G20" s="198" t="str">
        <f>VLOOKUP($A19+0.5,'Competitor Address List'!$A17:$M205,9)</f>
        <v>271601</v>
      </c>
      <c r="H20" s="198" t="str">
        <f>VLOOKUP($A19+0.5,'Competitor Address List'!$A17:$M205,10)</f>
        <v>DET</v>
      </c>
      <c r="I20" s="246"/>
      <c r="J20" s="80"/>
      <c r="K20" s="2"/>
      <c r="L20" s="2"/>
      <c r="M20" s="58"/>
      <c r="N20" s="58"/>
      <c r="O20" s="58"/>
      <c r="P20" s="58"/>
    </row>
    <row r="21" spans="1:16" ht="20.100000000000001" customHeight="1" x14ac:dyDescent="0.25">
      <c r="A21" s="244">
        <v>7</v>
      </c>
      <c r="B21" s="244" t="str">
        <f>VLOOKUP(A21,'Competitor Address List'!$A18:$M205,2)</f>
        <v>G</v>
      </c>
      <c r="C21" s="193" t="str">
        <f>VLOOKUP($A21,'Competitor Address List'!$A18:$M205,3)</f>
        <v>Paul</v>
      </c>
      <c r="D21" s="194" t="str">
        <f>VLOOKUP($A21,'Competitor Address List'!$A18:$M205,4)</f>
        <v>Eddleston</v>
      </c>
      <c r="E21" s="193" t="str">
        <f>VLOOKUP($A21,'Competitor Address List'!$A18:$M205,6)</f>
        <v>Birmingham</v>
      </c>
      <c r="F21" s="194" t="str">
        <f>VLOOKUP($A21,'Competitor Address List'!$A18:$M205,7)</f>
        <v>MI</v>
      </c>
      <c r="G21" s="195" t="str">
        <f>VLOOKUP($A21,'Competitor Address List'!$A18:$M205,9)</f>
        <v>308054</v>
      </c>
      <c r="H21" s="195" t="str">
        <f>VLOOKUP($A21,'Competitor Address List'!$A18:$M205,10)</f>
        <v>DET</v>
      </c>
      <c r="I21" s="245" t="str">
        <f>VLOOKUP($A21,'Competitor Address List'!$A18:$M205,11)</f>
        <v>Porsche /</v>
      </c>
      <c r="J21" s="80"/>
      <c r="K21" s="2"/>
      <c r="L21" s="2"/>
      <c r="M21" s="58"/>
      <c r="N21" s="58"/>
      <c r="O21" s="58"/>
      <c r="P21" s="58"/>
    </row>
    <row r="22" spans="1:16" ht="20.100000000000001" customHeight="1" x14ac:dyDescent="0.25">
      <c r="A22" s="243"/>
      <c r="B22" s="243"/>
      <c r="C22" s="196" t="str">
        <f>VLOOKUP($A21+0.5,'Competitor Address List'!$A19:$M205,3)</f>
        <v>R Brian</v>
      </c>
      <c r="D22" s="197" t="str">
        <f>VLOOKUP($A21+0.5,'Competitor Address List'!$A19:$M205,4)</f>
        <v>Thorpe</v>
      </c>
      <c r="E22" s="196" t="str">
        <f>VLOOKUP($A21+0.5,'Competitor Address List'!$A19:$M205,6)</f>
        <v>Northville</v>
      </c>
      <c r="F22" s="197" t="str">
        <f>VLOOKUP($A21+0.5,'Competitor Address List'!$A19:$M205,7)</f>
        <v>MI</v>
      </c>
      <c r="G22" s="198" t="str">
        <f>VLOOKUP($A21+0.5,'Competitor Address List'!$A19:$M205,9)</f>
        <v>400821</v>
      </c>
      <c r="H22" s="198" t="str">
        <f>VLOOKUP($A21+0.5,'Competitor Address List'!$A19:$M205,10)</f>
        <v>DET</v>
      </c>
      <c r="I22" s="246"/>
      <c r="J22" s="80"/>
      <c r="K22" s="2"/>
      <c r="L22" s="2"/>
      <c r="M22" s="58"/>
      <c r="N22" s="58"/>
      <c r="O22" s="58"/>
      <c r="P22" s="58"/>
    </row>
    <row r="23" spans="1:16" ht="20.100000000000001" customHeight="1" x14ac:dyDescent="0.25">
      <c r="A23" s="242">
        <v>8</v>
      </c>
      <c r="B23" s="242" t="str">
        <f>VLOOKUP(A23,'Competitor Address List'!$A20:$M205,2)</f>
        <v>G</v>
      </c>
      <c r="C23" s="193" t="str">
        <f>VLOOKUP($A23,'Competitor Address List'!$A20:$M205,3)</f>
        <v>Gavyn</v>
      </c>
      <c r="D23" s="194" t="str">
        <f>VLOOKUP($A23,'Competitor Address List'!$A20:$M205,4)</f>
        <v>Gill</v>
      </c>
      <c r="E23" s="193" t="str">
        <f>VLOOKUP($A23,'Competitor Address List'!$A20:$M205,6)</f>
        <v>St. Cloud</v>
      </c>
      <c r="F23" s="194" t="str">
        <f>VLOOKUP($A23,'Competitor Address List'!$A20:$M205,7)</f>
        <v>MN</v>
      </c>
      <c r="G23" s="195" t="str">
        <f>VLOOKUP($A23,'Competitor Address List'!$A20:$M205,9)</f>
        <v>698122</v>
      </c>
      <c r="H23" s="195" t="str">
        <f>VLOOKUP($A23,'Competitor Address List'!$A20:$M205,10)</f>
        <v>LOL</v>
      </c>
      <c r="I23" s="247" t="str">
        <f>VLOOKUP($A23,'Competitor Address List'!$A20:$M205,11)</f>
        <v>2019 Mazda Miata/Red</v>
      </c>
      <c r="J23" s="80"/>
      <c r="K23" s="2"/>
      <c r="L23" s="2"/>
      <c r="M23" s="58"/>
      <c r="N23" s="58"/>
      <c r="O23" s="58"/>
      <c r="P23" s="58"/>
    </row>
    <row r="24" spans="1:16" ht="20.100000000000001" customHeight="1" x14ac:dyDescent="0.25">
      <c r="A24" s="249"/>
      <c r="B24" s="249"/>
      <c r="C24" s="196" t="str">
        <f>VLOOKUP($A23+0.5,'Competitor Address List'!$A21:$M205,3)</f>
        <v>Tyler</v>
      </c>
      <c r="D24" s="197" t="str">
        <f>VLOOKUP($A23+0.5,'Competitor Address List'!$A21:$M205,4)</f>
        <v>Linner</v>
      </c>
      <c r="E24" s="196" t="str">
        <f>VLOOKUP($A23+0.5,'Competitor Address List'!$A21:$M205,6)</f>
        <v>Stillwater</v>
      </c>
      <c r="F24" s="197" t="str">
        <f>VLOOKUP($A23+0.5,'Competitor Address List'!$A21:$M205,7)</f>
        <v>MN</v>
      </c>
      <c r="G24" s="198" t="str">
        <f>VLOOKUP($A23+0.5,'Competitor Address List'!$A21:$M205,9)</f>
        <v>650272</v>
      </c>
      <c r="H24" s="198" t="str">
        <f>VLOOKUP($A23+0.5,'Competitor Address List'!$A21:$M205,10)</f>
        <v>LOL</v>
      </c>
      <c r="I24" s="246"/>
      <c r="J24" s="80"/>
      <c r="K24" s="2"/>
      <c r="L24" s="2"/>
      <c r="M24" s="58"/>
      <c r="N24" s="58"/>
      <c r="O24" s="58"/>
      <c r="P24" s="58"/>
    </row>
    <row r="25" spans="1:16" ht="20.100000000000001" customHeight="1" x14ac:dyDescent="0.25">
      <c r="A25" s="244">
        <v>9</v>
      </c>
      <c r="B25" s="244" t="str">
        <f>VLOOKUP(A25,'Competitor Address List'!$A22:$M205,2)</f>
        <v>G</v>
      </c>
      <c r="C25" s="193" t="str">
        <f>VLOOKUP($A25,'Competitor Address List'!$A22:$M205,3)</f>
        <v>Tristan</v>
      </c>
      <c r="D25" s="194" t="str">
        <f>VLOOKUP($A25,'Competitor Address List'!$A22:$M205,4)</f>
        <v>Koivisto</v>
      </c>
      <c r="E25" s="193" t="str">
        <f>VLOOKUP($A25,'Competitor Address List'!$A22:$M205,6)</f>
        <v>Ypsilanti</v>
      </c>
      <c r="F25" s="194" t="str">
        <f>VLOOKUP($A25,'Competitor Address List'!$A22:$M205,7)</f>
        <v>MI</v>
      </c>
      <c r="G25" s="195" t="str">
        <f>VLOOKUP($A25,'Competitor Address List'!$A22:$M205,9)</f>
        <v>503438</v>
      </c>
      <c r="H25" s="195" t="str">
        <f>VLOOKUP($A25,'Competitor Address List'!$A22:$M205,10)</f>
        <v>DET</v>
      </c>
      <c r="I25" s="247" t="str">
        <f>VLOOKUP($A25,'Competitor Address List'!$A22:$M205,11)</f>
        <v>2008 Subaru Impreza WRX/Dark Grey</v>
      </c>
      <c r="J25" s="80"/>
      <c r="K25" s="2"/>
      <c r="L25" s="2"/>
      <c r="M25" s="58"/>
      <c r="N25" s="58"/>
      <c r="O25" s="58"/>
      <c r="P25" s="58"/>
    </row>
    <row r="26" spans="1:16" ht="20.100000000000001" customHeight="1" x14ac:dyDescent="0.25">
      <c r="A26" s="243"/>
      <c r="B26" s="243"/>
      <c r="C26" s="196" t="str">
        <f>VLOOKUP($A25+0.5,'Competitor Address List'!$A23:$M205,3)</f>
        <v>Alton</v>
      </c>
      <c r="D26" s="197" t="str">
        <f>VLOOKUP($A25+0.5,'Competitor Address List'!$A23:$M205,4)</f>
        <v>Worthington</v>
      </c>
      <c r="E26" s="196" t="str">
        <f>VLOOKUP($A25+0.5,'Competitor Address List'!$A23:$M205,6)</f>
        <v>Ann Arbor</v>
      </c>
      <c r="F26" s="197" t="str">
        <f>VLOOKUP($A25+0.5,'Competitor Address List'!$A23:$M205,7)</f>
        <v>MI</v>
      </c>
      <c r="G26" s="198" t="str">
        <f>VLOOKUP($A25+0.5,'Competitor Address List'!$A23:$M205,9)</f>
        <v>468966</v>
      </c>
      <c r="H26" s="198" t="str">
        <f>VLOOKUP($A25+0.5,'Competitor Address List'!$A23:$M205,10)</f>
        <v>DET</v>
      </c>
      <c r="I26" s="246"/>
      <c r="J26" s="80"/>
      <c r="K26" s="2"/>
      <c r="L26" s="2"/>
      <c r="M26" s="58"/>
      <c r="N26" s="58"/>
      <c r="O26" s="58"/>
      <c r="P26" s="58"/>
    </row>
    <row r="27" spans="1:16" ht="20.100000000000001" customHeight="1" x14ac:dyDescent="0.25">
      <c r="A27" s="242">
        <v>10</v>
      </c>
      <c r="B27" s="242" t="str">
        <f>VLOOKUP(A27,'Competitor Address List'!$A24:$M205,2)</f>
        <v>S</v>
      </c>
      <c r="C27" s="193" t="str">
        <f>VLOOKUP($A27,'Competitor Address List'!$A24:$M205,3)</f>
        <v>Bruce</v>
      </c>
      <c r="D27" s="194" t="str">
        <f>VLOOKUP($A27,'Competitor Address List'!$A24:$M205,4)</f>
        <v>Blow</v>
      </c>
      <c r="E27" s="193" t="str">
        <f>VLOOKUP($A27,'Competitor Address List'!$A24:$M205,6)</f>
        <v>Waterford</v>
      </c>
      <c r="F27" s="194" t="str">
        <f>VLOOKUP($A27,'Competitor Address List'!$A24:$M205,7)</f>
        <v>MI</v>
      </c>
      <c r="G27" s="195" t="str">
        <f>VLOOKUP($A27,'Competitor Address List'!$A24:$M205,9)</f>
        <v>620085</v>
      </c>
      <c r="H27" s="195" t="str">
        <f>VLOOKUP($A27,'Competitor Address List'!$A24:$M205,10)</f>
        <v>DET</v>
      </c>
      <c r="I27" s="247" t="str">
        <f>VLOOKUP($A27,'Competitor Address List'!$A24:$M205,11)</f>
        <v>2021 Volvo XC40 Inscription/White</v>
      </c>
      <c r="J27" s="80"/>
      <c r="K27" s="2"/>
      <c r="L27" s="2"/>
      <c r="M27" s="58"/>
      <c r="N27" s="58"/>
      <c r="O27" s="58"/>
      <c r="P27" s="58"/>
    </row>
    <row r="28" spans="1:16" ht="20.100000000000001" customHeight="1" x14ac:dyDescent="0.25">
      <c r="A28" s="249"/>
      <c r="B28" s="249"/>
      <c r="C28" s="196" t="str">
        <f>VLOOKUP($A27+0.5,'Competitor Address List'!$A25:$M205,3)</f>
        <v>Megan</v>
      </c>
      <c r="D28" s="197" t="str">
        <f>VLOOKUP($A27+0.5,'Competitor Address List'!$A25:$M205,4)</f>
        <v>Harlow</v>
      </c>
      <c r="E28" s="196" t="str">
        <f>VLOOKUP($A27+0.5,'Competitor Address List'!$A25:$M205,6)</f>
        <v>Waterford</v>
      </c>
      <c r="F28" s="197" t="str">
        <f>VLOOKUP($A27+0.5,'Competitor Address List'!$A25:$M205,7)</f>
        <v>MI</v>
      </c>
      <c r="G28" s="198" t="str">
        <f>VLOOKUP($A27+0.5,'Competitor Address List'!$A25:$M205,9)</f>
        <v>648518</v>
      </c>
      <c r="H28" s="198" t="str">
        <f>VLOOKUP($A27+0.5,'Competitor Address List'!$A25:$M205,10)</f>
        <v>DET</v>
      </c>
      <c r="I28" s="246"/>
      <c r="J28" s="80"/>
      <c r="K28" s="2"/>
      <c r="L28" s="2"/>
      <c r="M28" s="58"/>
      <c r="N28" s="58"/>
      <c r="O28" s="58"/>
      <c r="P28" s="58"/>
    </row>
    <row r="29" spans="1:16" ht="20.100000000000001" customHeight="1" x14ac:dyDescent="0.25">
      <c r="A29" s="244">
        <v>11</v>
      </c>
      <c r="B29" s="244" t="str">
        <f>VLOOKUP(A29,'Competitor Address List'!$A26:$M205,2)</f>
        <v>GTA</v>
      </c>
      <c r="C29" s="193">
        <f>VLOOKUP($A29,'Competitor Address List'!$A26:$M205,3)</f>
        <v>0</v>
      </c>
      <c r="D29" s="194">
        <f>VLOOKUP($A29,'Competitor Address List'!$A26:$M205,4)</f>
        <v>0</v>
      </c>
      <c r="E29" s="193">
        <f>VLOOKUP($A29,'Competitor Address List'!$A26:$M205,6)</f>
        <v>0</v>
      </c>
      <c r="F29" s="194">
        <f>VLOOKUP($A29,'Competitor Address List'!$A26:$M205,7)</f>
        <v>0</v>
      </c>
      <c r="G29" s="195">
        <f>VLOOKUP($A29,'Competitor Address List'!$A26:$M205,9)</f>
        <v>0</v>
      </c>
      <c r="H29" s="195">
        <f>VLOOKUP($A29,'Competitor Address List'!$A26:$M205,10)</f>
        <v>0</v>
      </c>
      <c r="I29" s="247">
        <f>VLOOKUP($A29,'Competitor Address List'!$A26:$M205,11)</f>
        <v>0</v>
      </c>
      <c r="J29" s="80"/>
      <c r="K29" s="2"/>
      <c r="L29" s="2"/>
      <c r="M29" s="58"/>
      <c r="N29" s="58"/>
      <c r="O29" s="58"/>
      <c r="P29" s="58"/>
    </row>
    <row r="30" spans="1:16" ht="20.100000000000001" customHeight="1" x14ac:dyDescent="0.25">
      <c r="A30" s="243"/>
      <c r="B30" s="243"/>
      <c r="C30" s="196">
        <f>VLOOKUP($A29+0.5,'Competitor Address List'!$A27:$M205,3)</f>
        <v>0</v>
      </c>
      <c r="D30" s="197">
        <f>VLOOKUP($A29+0.5,'Competitor Address List'!$A27:$M205,4)</f>
        <v>0</v>
      </c>
      <c r="E30" s="196">
        <f>VLOOKUP($A29+0.5,'Competitor Address List'!$A27:$M205,6)</f>
        <v>0</v>
      </c>
      <c r="F30" s="197">
        <f>VLOOKUP($A29+0.5,'Competitor Address List'!$A27:$M205,7)</f>
        <v>0</v>
      </c>
      <c r="G30" s="198">
        <f>VLOOKUP($A29+0.5,'Competitor Address List'!$A27:$M205,9)</f>
        <v>0</v>
      </c>
      <c r="H30" s="198">
        <f>VLOOKUP($A29+0.5,'Competitor Address List'!$A27:$M205,10)</f>
        <v>0</v>
      </c>
      <c r="I30" s="246"/>
      <c r="J30" s="80"/>
      <c r="K30" s="2"/>
      <c r="L30" s="2"/>
      <c r="M30" s="58"/>
      <c r="N30" s="58"/>
      <c r="O30" s="58"/>
      <c r="P30" s="58"/>
    </row>
    <row r="31" spans="1:16" ht="20.100000000000001" customHeight="1" x14ac:dyDescent="0.25">
      <c r="A31" s="244">
        <v>12</v>
      </c>
      <c r="B31" s="244" t="str">
        <f>VLOOKUP(A31,'Competitor Address List'!$A28:$M205,2)</f>
        <v>S</v>
      </c>
      <c r="C31" s="193" t="str">
        <f>VLOOKUP($A31,'Competitor Address List'!$A28:$M205,3)</f>
        <v>Brian</v>
      </c>
      <c r="D31" s="194" t="str">
        <f>VLOOKUP($A31,'Competitor Address List'!$A28:$M205,4)</f>
        <v>Sumeracki</v>
      </c>
      <c r="E31" s="193" t="str">
        <f>VLOOKUP($A31,'Competitor Address List'!$A28:$M205,6)</f>
        <v>Warren</v>
      </c>
      <c r="F31" s="194" t="str">
        <f>VLOOKUP($A31,'Competitor Address List'!$A28:$M205,7)</f>
        <v>MI</v>
      </c>
      <c r="G31" s="195" t="str">
        <f>VLOOKUP($A31,'Competitor Address List'!$A28:$M205,9)</f>
        <v>185943</v>
      </c>
      <c r="H31" s="195" t="str">
        <f>VLOOKUP($A31,'Competitor Address List'!$A28:$M205,10)</f>
        <v>DET</v>
      </c>
      <c r="I31" s="247" t="str">
        <f>VLOOKUP($A31,'Competitor Address List'!$A28:$M205,11)</f>
        <v>2017 Dodge Charger Pursuit/RT/Black</v>
      </c>
      <c r="J31" s="80"/>
      <c r="K31" s="2"/>
      <c r="L31" s="2"/>
      <c r="M31" s="58"/>
      <c r="N31" s="58"/>
      <c r="O31" s="58"/>
      <c r="P31" s="58"/>
    </row>
    <row r="32" spans="1:16" ht="20.100000000000001" customHeight="1" x14ac:dyDescent="0.25">
      <c r="A32" s="243"/>
      <c r="B32" s="243"/>
      <c r="C32" s="196" t="str">
        <f>VLOOKUP($A31+0.5,'Competitor Address List'!$A29:$M205,3)</f>
        <v>Laurence "Andy"</v>
      </c>
      <c r="D32" s="197" t="str">
        <f>VLOOKUP($A31+0.5,'Competitor Address List'!$A29:$M205,4)</f>
        <v>Wallace</v>
      </c>
      <c r="E32" s="196" t="str">
        <f>VLOOKUP($A31+0.5,'Competitor Address List'!$A29:$M205,6)</f>
        <v>South Lyon</v>
      </c>
      <c r="F32" s="197" t="str">
        <f>VLOOKUP($A31+0.5,'Competitor Address List'!$A29:$M205,7)</f>
        <v>MI</v>
      </c>
      <c r="G32" s="198">
        <f>VLOOKUP($A31+0.5,'Competitor Address List'!$A29:$M205,9)</f>
        <v>0</v>
      </c>
      <c r="H32" s="198">
        <f>VLOOKUP($A31+0.5,'Competitor Address List'!$A29:$M205,10)</f>
        <v>0</v>
      </c>
      <c r="I32" s="246"/>
      <c r="J32" s="80"/>
      <c r="K32" s="2"/>
      <c r="L32" s="2"/>
      <c r="M32" s="58"/>
      <c r="N32" s="58"/>
      <c r="O32" s="58"/>
      <c r="P32" s="58"/>
    </row>
    <row r="33" spans="1:16" ht="20.100000000000001" customHeight="1" x14ac:dyDescent="0.25">
      <c r="A33" s="244">
        <v>13</v>
      </c>
      <c r="B33" s="244" t="str">
        <f>VLOOKUP(A33,'Competitor Address List'!$A30:$M205,2)</f>
        <v>S</v>
      </c>
      <c r="C33" s="193" t="str">
        <f>VLOOKUP($A33,'Competitor Address List'!$A30:$M205,3)</f>
        <v>Holly</v>
      </c>
      <c r="D33" s="194" t="str">
        <f>VLOOKUP($A33,'Competitor Address List'!$A30:$M205,4)</f>
        <v>Fernandez</v>
      </c>
      <c r="E33" s="193" t="str">
        <f>VLOOKUP($A33,'Competitor Address List'!$A30:$M205,6)</f>
        <v>Plymouth</v>
      </c>
      <c r="F33" s="194" t="str">
        <f>VLOOKUP($A33,'Competitor Address List'!$A30:$M205,7)</f>
        <v>MI</v>
      </c>
      <c r="G33" s="195" t="str">
        <f>VLOOKUP($A33,'Competitor Address List'!$A30:$M205,9)</f>
        <v>203934</v>
      </c>
      <c r="H33" s="195" t="str">
        <f>VLOOKUP($A33,'Competitor Address List'!$A30:$M205,10)</f>
        <v>WMR</v>
      </c>
      <c r="I33" s="245" t="str">
        <f>VLOOKUP($A33,'Competitor Address List'!$A30:$M205,11)</f>
        <v>2019 Volkswagen GTI/White</v>
      </c>
      <c r="J33" s="80"/>
      <c r="K33" s="2"/>
      <c r="L33" s="2"/>
      <c r="M33" s="58"/>
      <c r="N33" s="58"/>
      <c r="O33" s="58"/>
      <c r="P33" s="58"/>
    </row>
    <row r="34" spans="1:16" ht="20.100000000000001" customHeight="1" x14ac:dyDescent="0.25">
      <c r="A34" s="243"/>
      <c r="B34" s="243"/>
      <c r="C34" s="196" t="str">
        <f>VLOOKUP($A33+0.5,'Competitor Address List'!$A31:$M205,3)</f>
        <v>Darlene</v>
      </c>
      <c r="D34" s="197" t="str">
        <f>VLOOKUP($A33+0.5,'Competitor Address List'!$A31:$M205,4)</f>
        <v>Reames</v>
      </c>
      <c r="E34" s="196" t="str">
        <f>VLOOKUP($A33+0.5,'Competitor Address List'!$A31:$M205,6)</f>
        <v>Plymouth</v>
      </c>
      <c r="F34" s="197" t="str">
        <f>VLOOKUP($A33+0.5,'Competitor Address List'!$A31:$M205,7)</f>
        <v>MI</v>
      </c>
      <c r="G34" s="198" t="str">
        <f>VLOOKUP($A33+0.5,'Competitor Address List'!$A31:$M205,9)</f>
        <v>722046</v>
      </c>
      <c r="H34" s="198" t="str">
        <f>VLOOKUP($A33+0.5,'Competitor Address List'!$A31:$M205,10)</f>
        <v>WMR</v>
      </c>
      <c r="I34" s="246"/>
      <c r="J34" s="80"/>
      <c r="K34" s="2"/>
      <c r="L34" s="2"/>
      <c r="M34" s="58"/>
      <c r="N34" s="58"/>
      <c r="O34" s="58"/>
      <c r="P34" s="58"/>
    </row>
    <row r="35" spans="1:16" ht="20.100000000000001" customHeight="1" x14ac:dyDescent="0.25">
      <c r="A35" s="244">
        <v>14</v>
      </c>
      <c r="B35" s="244" t="str">
        <f>VLOOKUP(A35,'Competitor Address List'!$A32:$M205,2)</f>
        <v>S</v>
      </c>
      <c r="C35" s="193" t="str">
        <f>VLOOKUP($A35,'Competitor Address List'!$A32:$M205,3)</f>
        <v>Jacob</v>
      </c>
      <c r="D35" s="194" t="str">
        <f>VLOOKUP($A35,'Competitor Address List'!$A32:$M205,4)</f>
        <v>Kennedy</v>
      </c>
      <c r="E35" s="193" t="str">
        <f>VLOOKUP($A35,'Competitor Address List'!$A32:$M205,6)</f>
        <v>Pinckney</v>
      </c>
      <c r="F35" s="194" t="str">
        <f>VLOOKUP($A35,'Competitor Address List'!$A32:$M205,7)</f>
        <v>MI</v>
      </c>
      <c r="G35" s="195" t="str">
        <f>VLOOKUP($A35,'Competitor Address List'!$A32:$M205,9)</f>
        <v>634003</v>
      </c>
      <c r="H35" s="195" t="str">
        <f>VLOOKUP($A35,'Competitor Address List'!$A32:$M205,10)</f>
        <v>DET</v>
      </c>
      <c r="I35" s="247" t="str">
        <f>VLOOKUP($A35,'Competitor Address List'!$A32:$M205,11)</f>
        <v>2005 Mini Cooper S/Red</v>
      </c>
      <c r="J35" s="80"/>
      <c r="K35" s="2"/>
      <c r="L35" s="2"/>
      <c r="M35" s="58"/>
      <c r="N35" s="58"/>
      <c r="O35" s="58"/>
      <c r="P35" s="58"/>
    </row>
    <row r="36" spans="1:16" ht="20.100000000000001" customHeight="1" x14ac:dyDescent="0.25">
      <c r="A36" s="243"/>
      <c r="B36" s="243"/>
      <c r="C36" s="196" t="str">
        <f>VLOOKUP($A35+0.5,'Competitor Address List'!$A33:$M205,3)</f>
        <v>Josh</v>
      </c>
      <c r="D36" s="197" t="str">
        <f>VLOOKUP($A35+0.5,'Competitor Address List'!$A33:$M205,4)</f>
        <v>Remmetter</v>
      </c>
      <c r="E36" s="196" t="str">
        <f>VLOOKUP($A35+0.5,'Competitor Address List'!$A33:$M205,6)</f>
        <v>Farmington Hills</v>
      </c>
      <c r="F36" s="197" t="str">
        <f>VLOOKUP($A35+0.5,'Competitor Address List'!$A33:$M205,7)</f>
        <v>MI</v>
      </c>
      <c r="G36" s="198" t="str">
        <f>VLOOKUP($A35+0.5,'Competitor Address List'!$A33:$M205,9)</f>
        <v>615919</v>
      </c>
      <c r="H36" s="198" t="str">
        <f>VLOOKUP($A35+0.5,'Competitor Address List'!$A33:$M205,10)</f>
        <v>DET</v>
      </c>
      <c r="I36" s="246"/>
      <c r="J36" s="80"/>
      <c r="K36" s="2"/>
      <c r="L36" s="2"/>
      <c r="M36" s="58"/>
      <c r="N36" s="58"/>
      <c r="O36" s="58"/>
      <c r="P36" s="58"/>
    </row>
    <row r="37" spans="1:16" ht="20.100000000000001" customHeight="1" x14ac:dyDescent="0.25">
      <c r="A37" s="244">
        <v>15</v>
      </c>
      <c r="B37" s="244" t="str">
        <f>VLOOKUP(A37,'Competitor Address List'!$A34:$M205,2)</f>
        <v>S</v>
      </c>
      <c r="C37" s="193" t="str">
        <f>VLOOKUP($A37,'Competitor Address List'!$A34:$M205,3)</f>
        <v>Kyle</v>
      </c>
      <c r="D37" s="194" t="str">
        <f>VLOOKUP($A37,'Competitor Address List'!$A34:$M205,4)</f>
        <v>Ellsasser</v>
      </c>
      <c r="E37" s="193" t="str">
        <f>VLOOKUP($A37,'Competitor Address List'!$A34:$M205,6)</f>
        <v>Troy</v>
      </c>
      <c r="F37" s="194" t="str">
        <f>VLOOKUP($A37,'Competitor Address List'!$A34:$M205,7)</f>
        <v>MI</v>
      </c>
      <c r="G37" s="195" t="str">
        <f>VLOOKUP($A37,'Competitor Address List'!$A34:$M205,9)</f>
        <v>703819</v>
      </c>
      <c r="H37" s="195" t="str">
        <f>VLOOKUP($A37,'Competitor Address List'!$A34:$M205,10)</f>
        <v>DET</v>
      </c>
      <c r="I37" s="247" t="str">
        <f>VLOOKUP($A37,'Competitor Address List'!$A34:$M205,11)</f>
        <v>2019 Mini Cooper S Countryman/Red</v>
      </c>
      <c r="J37" s="80"/>
      <c r="K37" s="2"/>
      <c r="L37" s="2"/>
      <c r="M37" s="58"/>
      <c r="N37" s="58"/>
      <c r="O37" s="58"/>
      <c r="P37" s="58"/>
    </row>
    <row r="38" spans="1:16" ht="20.100000000000001" customHeight="1" x14ac:dyDescent="0.25">
      <c r="A38" s="243"/>
      <c r="B38" s="243"/>
      <c r="C38" s="196" t="str">
        <f>VLOOKUP($A37+0.5,'Competitor Address List'!$A35:$M205,3)</f>
        <v>Alyson</v>
      </c>
      <c r="D38" s="197" t="str">
        <f>VLOOKUP($A37+0.5,'Competitor Address List'!$A35:$M205,4)</f>
        <v>Schwanitz</v>
      </c>
      <c r="E38" s="196" t="str">
        <f>VLOOKUP($A37+0.5,'Competitor Address List'!$A35:$M205,6)</f>
        <v>Ann Arbor</v>
      </c>
      <c r="F38" s="197" t="str">
        <f>VLOOKUP($A37+0.5,'Competitor Address List'!$A35:$M205,7)</f>
        <v>MI</v>
      </c>
      <c r="G38" s="198" t="str">
        <f>VLOOKUP($A37+0.5,'Competitor Address List'!$A35:$M205,9)</f>
        <v>722108</v>
      </c>
      <c r="H38" s="198" t="str">
        <f>VLOOKUP($A37+0.5,'Competitor Address List'!$A35:$M205,10)</f>
        <v>DET</v>
      </c>
      <c r="I38" s="246"/>
      <c r="J38" s="80"/>
      <c r="K38" s="2"/>
      <c r="L38" s="2"/>
      <c r="M38" s="58"/>
      <c r="N38" s="58"/>
      <c r="O38" s="58"/>
      <c r="P38" s="58"/>
    </row>
    <row r="39" spans="1:16" ht="20.100000000000001" customHeight="1" x14ac:dyDescent="0.25">
      <c r="A39" s="242">
        <v>16</v>
      </c>
      <c r="B39" s="242" t="str">
        <f>VLOOKUP(A39,'Competitor Address List'!$A36:$M205,2)</f>
        <v>N</v>
      </c>
      <c r="C39" s="193" t="str">
        <f>VLOOKUP($A39,'Competitor Address List'!$A36:$M205,3)</f>
        <v>Chris</v>
      </c>
      <c r="D39" s="194" t="str">
        <f>VLOOKUP($A39,'Competitor Address List'!$A36:$M205,4)</f>
        <v>Corredera</v>
      </c>
      <c r="E39" s="193" t="str">
        <f>VLOOKUP($A39,'Competitor Address List'!$A36:$M205,6)</f>
        <v>Royal Oak</v>
      </c>
      <c r="F39" s="194" t="str">
        <f>VLOOKUP($A39,'Competitor Address List'!$A36:$M205,7)</f>
        <v>MI</v>
      </c>
      <c r="G39" s="195">
        <f>VLOOKUP($A39,'Competitor Address List'!$A36:$M205,9)</f>
        <v>0</v>
      </c>
      <c r="H39" s="195">
        <f>VLOOKUP($A39,'Competitor Address List'!$A36:$M205,10)</f>
        <v>0</v>
      </c>
      <c r="I39" s="247" t="str">
        <f>VLOOKUP($A39,'Competitor Address List'!$A36:$M205,11)</f>
        <v>Ford Focus ST/Red</v>
      </c>
      <c r="J39" s="80"/>
      <c r="K39" s="2"/>
      <c r="L39" s="2"/>
      <c r="M39" s="58"/>
      <c r="N39" s="58"/>
      <c r="O39" s="58"/>
      <c r="P39" s="58"/>
    </row>
    <row r="40" spans="1:16" ht="20.100000000000001" customHeight="1" x14ac:dyDescent="0.25">
      <c r="A40" s="249"/>
      <c r="B40" s="249"/>
      <c r="C40" s="196" t="str">
        <f>VLOOKUP($A39+0.5,'Competitor Address List'!$A37:$M205,3)</f>
        <v>Brinton</v>
      </c>
      <c r="D40" s="197" t="str">
        <f>VLOOKUP($A39+0.5,'Competitor Address List'!$A37:$M205,4)</f>
        <v>Davis</v>
      </c>
      <c r="E40" s="196" t="str">
        <f>VLOOKUP($A39+0.5,'Competitor Address List'!$A37:$M205,6)</f>
        <v>Dearborn</v>
      </c>
      <c r="F40" s="197" t="str">
        <f>VLOOKUP($A39+0.5,'Competitor Address List'!$A37:$M205,7)</f>
        <v>MI</v>
      </c>
      <c r="G40" s="198">
        <f>VLOOKUP($A39+0.5,'Competitor Address List'!$A37:$M205,9)</f>
        <v>0</v>
      </c>
      <c r="H40" s="198">
        <f>VLOOKUP($A39+0.5,'Competitor Address List'!$A37:$M205,10)</f>
        <v>0</v>
      </c>
      <c r="I40" s="246"/>
      <c r="J40" s="80"/>
      <c r="K40" s="2"/>
      <c r="L40" s="2"/>
      <c r="M40" s="58"/>
      <c r="N40" s="58"/>
      <c r="O40" s="58"/>
      <c r="P40" s="58"/>
    </row>
    <row r="41" spans="1:16" ht="20.100000000000001" customHeight="1" x14ac:dyDescent="0.25">
      <c r="A41" s="244">
        <v>17</v>
      </c>
      <c r="B41" s="244" t="str">
        <f>VLOOKUP(A41,'Competitor Address List'!$A38:$M205,2)</f>
        <v>N</v>
      </c>
      <c r="C41" s="193" t="str">
        <f>VLOOKUP($A41,'Competitor Address List'!$A38:$M205,3)</f>
        <v>Paul</v>
      </c>
      <c r="D41" s="194" t="str">
        <f>VLOOKUP($A41,'Competitor Address List'!$A38:$M205,4)</f>
        <v>Evans</v>
      </c>
      <c r="E41" s="193" t="str">
        <f>VLOOKUP($A41,'Competitor Address List'!$A38:$M205,6)</f>
        <v>Grosse Pointe Park</v>
      </c>
      <c r="F41" s="194" t="str">
        <f>VLOOKUP($A41,'Competitor Address List'!$A38:$M205,7)</f>
        <v>MI</v>
      </c>
      <c r="G41" s="195">
        <f>VLOOKUP($A41,'Competitor Address List'!$A38:$M205,9)</f>
        <v>0</v>
      </c>
      <c r="H41" s="195">
        <f>VLOOKUP($A41,'Competitor Address List'!$A38:$M205,10)</f>
        <v>0</v>
      </c>
      <c r="I41" s="247" t="str">
        <f>VLOOKUP($A41,'Competitor Address List'!$A38:$M205,11)</f>
        <v>1998 Jeep Grand Cherokee 5.9/White</v>
      </c>
      <c r="J41" s="80"/>
      <c r="K41" s="2"/>
      <c r="L41" s="2"/>
      <c r="M41" s="58"/>
      <c r="N41" s="58"/>
      <c r="O41" s="58"/>
      <c r="P41" s="58"/>
    </row>
    <row r="42" spans="1:16" ht="20.100000000000001" customHeight="1" x14ac:dyDescent="0.25">
      <c r="A42" s="243"/>
      <c r="B42" s="243"/>
      <c r="C42" s="196" t="str">
        <f>VLOOKUP($A41+0.5,'Competitor Address List'!$A39:$M205,3)</f>
        <v>Austin</v>
      </c>
      <c r="D42" s="197" t="str">
        <f>VLOOKUP($A41+0.5,'Competitor Address List'!$A39:$M205,4)</f>
        <v>Votta</v>
      </c>
      <c r="E42" s="196" t="str">
        <f>VLOOKUP($A41+0.5,'Competitor Address List'!$A39:$M205,6)</f>
        <v>Allen Park</v>
      </c>
      <c r="F42" s="197" t="str">
        <f>VLOOKUP($A41+0.5,'Competitor Address List'!$A39:$M205,7)</f>
        <v>MI</v>
      </c>
      <c r="G42" s="198">
        <f>VLOOKUP($A41+0.5,'Competitor Address List'!$A39:$M205,9)</f>
        <v>0</v>
      </c>
      <c r="H42" s="198">
        <f>VLOOKUP($A41+0.5,'Competitor Address List'!$A39:$M205,10)</f>
        <v>0</v>
      </c>
      <c r="I42" s="248"/>
      <c r="J42" s="80"/>
      <c r="K42" s="2"/>
      <c r="L42" s="2"/>
      <c r="M42" s="58"/>
      <c r="N42" s="58"/>
      <c r="O42" s="58"/>
      <c r="P42" s="58"/>
    </row>
    <row r="43" spans="1:16" ht="20.100000000000001" customHeight="1" x14ac:dyDescent="0.25">
      <c r="A43" s="242">
        <v>18</v>
      </c>
      <c r="B43" s="242" t="str">
        <f>VLOOKUP(A43,'Competitor Address List'!$A40:$M205,2)</f>
        <v>N</v>
      </c>
      <c r="C43" s="193" t="str">
        <f>VLOOKUP($A43,'Competitor Address List'!$A40:$M205,3)</f>
        <v>Richard</v>
      </c>
      <c r="D43" s="194" t="str">
        <f>VLOOKUP($A43,'Competitor Address List'!$A40:$M205,4)</f>
        <v>Wiley</v>
      </c>
      <c r="E43" s="193" t="str">
        <f>VLOOKUP($A43,'Competitor Address List'!$A40:$M205,6)</f>
        <v>Marine City</v>
      </c>
      <c r="F43" s="194" t="str">
        <f>VLOOKUP($A43,'Competitor Address List'!$A40:$M205,7)</f>
        <v>MI</v>
      </c>
      <c r="G43" s="195">
        <f>VLOOKUP($A43,'Competitor Address List'!$A40:$M205,9)</f>
        <v>0</v>
      </c>
      <c r="H43" s="195">
        <f>VLOOKUP($A43,'Competitor Address List'!$A40:$M205,10)</f>
        <v>0</v>
      </c>
      <c r="I43" s="247" t="str">
        <f>VLOOKUP($A43,'Competitor Address List'!$A40:$M205,11)</f>
        <v>1999 Toyota Corolla/5 Greens 1 Tan</v>
      </c>
      <c r="J43" s="80"/>
      <c r="K43" s="2"/>
      <c r="L43" s="2"/>
      <c r="M43" s="58"/>
      <c r="N43" s="58"/>
      <c r="O43" s="58"/>
      <c r="P43" s="58"/>
    </row>
    <row r="44" spans="1:16" ht="20.100000000000001" customHeight="1" x14ac:dyDescent="0.25">
      <c r="A44" s="249"/>
      <c r="B44" s="249"/>
      <c r="C44" s="196" t="str">
        <f>VLOOKUP($A43+0.5,'Competitor Address List'!$A41:$M205,3)</f>
        <v>Robert</v>
      </c>
      <c r="D44" s="197" t="str">
        <f>VLOOKUP($A43+0.5,'Competitor Address List'!$A41:$M205,4)</f>
        <v>Zillich</v>
      </c>
      <c r="E44" s="196" t="str">
        <f>VLOOKUP($A43+0.5,'Competitor Address List'!$A41:$M205,6)</f>
        <v>Roseville</v>
      </c>
      <c r="F44" s="197" t="str">
        <f>VLOOKUP($A43+0.5,'Competitor Address List'!$A41:$M205,7)</f>
        <v>MI</v>
      </c>
      <c r="G44" s="198">
        <f>VLOOKUP($A43+0.5,'Competitor Address List'!$A41:$M205,9)</f>
        <v>0</v>
      </c>
      <c r="H44" s="198">
        <f>VLOOKUP($A43+0.5,'Competitor Address List'!$A41:$M205,10)</f>
        <v>0</v>
      </c>
      <c r="I44" s="246"/>
      <c r="J44" s="80"/>
      <c r="K44" s="2"/>
      <c r="L44" s="2"/>
      <c r="M44" s="58"/>
      <c r="N44" s="58"/>
      <c r="O44" s="58"/>
      <c r="P44" s="58"/>
    </row>
    <row r="45" spans="1:16" ht="20.100000000000001" customHeight="1" x14ac:dyDescent="0.25">
      <c r="A45" s="244">
        <v>19</v>
      </c>
      <c r="B45" s="244" t="str">
        <f>VLOOKUP(A45,'Competitor Address List'!$A42:$M205,2)</f>
        <v>N</v>
      </c>
      <c r="C45" s="193" t="str">
        <f>VLOOKUP($A45,'Competitor Address List'!$A42:$M205,3)</f>
        <v>Sammy</v>
      </c>
      <c r="D45" s="194" t="str">
        <f>VLOOKUP($A45,'Competitor Address List'!$A42:$M205,4)</f>
        <v>Louka</v>
      </c>
      <c r="E45" s="193" t="str">
        <f>VLOOKUP($A45,'Competitor Address List'!$A42:$M205,6)</f>
        <v>Commerce Twp</v>
      </c>
      <c r="F45" s="194" t="str">
        <f>VLOOKUP($A45,'Competitor Address List'!$A42:$M205,7)</f>
        <v>MI</v>
      </c>
      <c r="G45" s="195">
        <f>VLOOKUP($A45,'Competitor Address List'!$A42:$M205,9)</f>
        <v>0</v>
      </c>
      <c r="H45" s="195">
        <f>VLOOKUP($A45,'Competitor Address List'!$A42:$M205,10)</f>
        <v>0</v>
      </c>
      <c r="I45" s="245" t="str">
        <f>VLOOKUP($A45,'Competitor Address List'!$A42:$M205,11)</f>
        <v>2019 GMC Canyon/Blue Emerald</v>
      </c>
      <c r="J45" s="80"/>
      <c r="K45" s="2"/>
      <c r="L45" s="2"/>
      <c r="M45" s="58"/>
      <c r="N45" s="58"/>
      <c r="O45" s="58"/>
      <c r="P45" s="58"/>
    </row>
    <row r="46" spans="1:16" ht="20.100000000000001" customHeight="1" x14ac:dyDescent="0.25">
      <c r="A46" s="243"/>
      <c r="B46" s="243"/>
      <c r="C46" s="196" t="str">
        <f>VLOOKUP($A45+0.5,'Competitor Address List'!$A43:$M205,3)</f>
        <v>Nick</v>
      </c>
      <c r="D46" s="197" t="str">
        <f>VLOOKUP($A45+0.5,'Competitor Address List'!$A43:$M205,4)</f>
        <v>Rennell</v>
      </c>
      <c r="E46" s="196" t="str">
        <f>VLOOKUP($A45+0.5,'Competitor Address List'!$A43:$M205,6)</f>
        <v>Oak Park</v>
      </c>
      <c r="F46" s="197" t="str">
        <f>VLOOKUP($A45+0.5,'Competitor Address List'!$A43:$M205,7)</f>
        <v>MI</v>
      </c>
      <c r="G46" s="198" t="str">
        <f>VLOOKUP($A45+0.5,'Competitor Address List'!$A43:$M205,9)</f>
        <v>486587</v>
      </c>
      <c r="H46" s="198" t="str">
        <f>VLOOKUP($A45+0.5,'Competitor Address List'!$A43:$M205,10)</f>
        <v>DET</v>
      </c>
      <c r="I46" s="246"/>
      <c r="J46" s="80"/>
      <c r="K46" s="2"/>
      <c r="L46" s="2"/>
      <c r="M46" s="58"/>
      <c r="N46" s="58"/>
      <c r="O46" s="58"/>
      <c r="P46" s="58"/>
    </row>
    <row r="47" spans="1:16" ht="20.100000000000001" customHeight="1" x14ac:dyDescent="0.25">
      <c r="A47" s="242">
        <v>20</v>
      </c>
      <c r="B47" s="242" t="str">
        <f>VLOOKUP(A47,'Competitor Address List'!$A44:$M205,2)</f>
        <v>N</v>
      </c>
      <c r="C47" s="193" t="str">
        <f>VLOOKUP($A47,'Competitor Address List'!$A44:$M205,3)</f>
        <v>Mike</v>
      </c>
      <c r="D47" s="194" t="str">
        <f>VLOOKUP($A47,'Competitor Address List'!$A44:$M205,4)</f>
        <v>Bommarito</v>
      </c>
      <c r="E47" s="193" t="str">
        <f>VLOOKUP($A47,'Competitor Address List'!$A44:$M205,6)</f>
        <v>ALGONAC</v>
      </c>
      <c r="F47" s="194" t="str">
        <f>VLOOKUP($A47,'Competitor Address List'!$A44:$M205,7)</f>
        <v>MI</v>
      </c>
      <c r="G47" s="195" t="str">
        <f>VLOOKUP($A47,'Competitor Address List'!$A44:$M205,9)</f>
        <v>607351</v>
      </c>
      <c r="H47" s="195" t="str">
        <f>VLOOKUP($A47,'Competitor Address List'!$A44:$M205,10)</f>
        <v>DET</v>
      </c>
      <c r="I47" s="247" t="str">
        <f>VLOOKUP($A47,'Competitor Address List'!$A44:$M205,11)</f>
        <v>2005 Chrysler Pt cruiser/Black</v>
      </c>
      <c r="J47" s="80"/>
      <c r="K47" s="2"/>
      <c r="L47" s="2"/>
      <c r="M47" s="58"/>
      <c r="N47" s="58"/>
      <c r="O47" s="58"/>
      <c r="P47" s="58"/>
    </row>
    <row r="48" spans="1:16" ht="20.100000000000001" customHeight="1" x14ac:dyDescent="0.25">
      <c r="A48" s="249"/>
      <c r="B48" s="249"/>
      <c r="C48" s="196" t="str">
        <f>VLOOKUP($A47+0.5,'Competitor Address List'!$A45:$M205,3)</f>
        <v>Ryan</v>
      </c>
      <c r="D48" s="197" t="str">
        <f>VLOOKUP($A47+0.5,'Competitor Address List'!$A45:$M205,4)</f>
        <v>Jenken</v>
      </c>
      <c r="E48" s="196" t="str">
        <f>VLOOKUP($A47+0.5,'Competitor Address List'!$A45:$M205,6)</f>
        <v>st clair</v>
      </c>
      <c r="F48" s="197" t="str">
        <f>VLOOKUP($A47+0.5,'Competitor Address List'!$A45:$M205,7)</f>
        <v>MI</v>
      </c>
      <c r="G48" s="198" t="str">
        <f>VLOOKUP($A47+0.5,'Competitor Address List'!$A45:$M205,9)</f>
        <v>646788</v>
      </c>
      <c r="H48" s="198" t="str">
        <f>VLOOKUP($A47+0.5,'Competitor Address List'!$A45:$M205,10)</f>
        <v>DET</v>
      </c>
      <c r="I48" s="246"/>
      <c r="J48" s="80"/>
      <c r="K48" s="2"/>
      <c r="L48" s="2"/>
      <c r="M48" s="58"/>
      <c r="N48" s="58"/>
      <c r="O48" s="58"/>
      <c r="P48" s="58"/>
    </row>
    <row r="49" spans="1:16" ht="20.100000000000001" customHeight="1" x14ac:dyDescent="0.25">
      <c r="A49" s="244">
        <v>21</v>
      </c>
      <c r="B49" s="244" t="str">
        <f>VLOOKUP(A49,'Competitor Address List'!$A46:$M205,2)</f>
        <v>N</v>
      </c>
      <c r="C49" s="193" t="str">
        <f>VLOOKUP($A49,'Competitor Address List'!$A46:$M205,3)</f>
        <v>Molly</v>
      </c>
      <c r="D49" s="194" t="str">
        <f>VLOOKUP($A49,'Competitor Address List'!$A46:$M205,4)</f>
        <v>Baxter</v>
      </c>
      <c r="E49" s="193" t="str">
        <f>VLOOKUP($A49,'Competitor Address List'!$A46:$M205,6)</f>
        <v>Brighton</v>
      </c>
      <c r="F49" s="194" t="str">
        <f>VLOOKUP($A49,'Competitor Address List'!$A46:$M205,7)</f>
        <v>MI</v>
      </c>
      <c r="G49" s="195">
        <f>VLOOKUP($A49,'Competitor Address List'!$A46:$M205,9)</f>
        <v>0</v>
      </c>
      <c r="H49" s="195">
        <f>VLOOKUP($A49,'Competitor Address List'!$A46:$M205,10)</f>
        <v>0</v>
      </c>
      <c r="I49" s="247" t="str">
        <f>VLOOKUP($A49,'Competitor Address List'!$A46:$M205,11)</f>
        <v>2015 Subaru XV Crosstrek/Orange</v>
      </c>
      <c r="J49" s="80"/>
      <c r="K49" s="2"/>
      <c r="L49" s="2"/>
      <c r="M49" s="58"/>
      <c r="N49" s="58"/>
      <c r="O49" s="58"/>
      <c r="P49" s="58"/>
    </row>
    <row r="50" spans="1:16" ht="20.100000000000001" customHeight="1" x14ac:dyDescent="0.25">
      <c r="A50" s="243"/>
      <c r="B50" s="243"/>
      <c r="C50" s="196" t="str">
        <f>VLOOKUP($A49+0.5,'Competitor Address List'!$A47:$M205,3)</f>
        <v>Dylan</v>
      </c>
      <c r="D50" s="197" t="str">
        <f>VLOOKUP($A49+0.5,'Competitor Address List'!$A47:$M205,4)</f>
        <v>Whittaker</v>
      </c>
      <c r="E50" s="196" t="str">
        <f>VLOOKUP($A49+0.5,'Competitor Address List'!$A47:$M205,6)</f>
        <v>Brighton</v>
      </c>
      <c r="F50" s="197" t="str">
        <f>VLOOKUP($A49+0.5,'Competitor Address List'!$A47:$M205,7)</f>
        <v>MI</v>
      </c>
      <c r="G50" s="198" t="str">
        <f>VLOOKUP($A49+0.5,'Competitor Address List'!$A47:$M205,9)</f>
        <v>718245</v>
      </c>
      <c r="H50" s="198" t="str">
        <f>VLOOKUP($A49+0.5,'Competitor Address List'!$A47:$M205,10)</f>
        <v>DET</v>
      </c>
      <c r="I50" s="246"/>
      <c r="J50" s="80"/>
      <c r="K50" s="2"/>
      <c r="L50" s="2"/>
      <c r="M50" s="58"/>
      <c r="N50" s="58"/>
      <c r="O50" s="58"/>
      <c r="P50" s="58"/>
    </row>
    <row r="51" spans="1:16" ht="20.100000000000001" customHeight="1" x14ac:dyDescent="0.25">
      <c r="A51" s="242">
        <v>22</v>
      </c>
      <c r="B51" s="242" t="str">
        <f>VLOOKUP(A51,'Competitor Address List'!$A48:$M205,2)</f>
        <v>N</v>
      </c>
      <c r="C51" s="193" t="str">
        <f>VLOOKUP($A51,'Competitor Address List'!$A48:$M205,3)</f>
        <v>Donn</v>
      </c>
      <c r="D51" s="194" t="str">
        <f>VLOOKUP($A51,'Competitor Address List'!$A48:$M205,4)</f>
        <v>Arthurs</v>
      </c>
      <c r="E51" s="193" t="str">
        <f>VLOOKUP($A51,'Competitor Address List'!$A48:$M205,6)</f>
        <v>Amherstburg</v>
      </c>
      <c r="F51" s="194" t="str">
        <f>VLOOKUP($A51,'Competitor Address List'!$A48:$M205,7)</f>
        <v>ON</v>
      </c>
      <c r="G51" s="195">
        <f>VLOOKUP($A51,'Competitor Address List'!$A48:$M205,9)</f>
        <v>0</v>
      </c>
      <c r="H51" s="195">
        <f>VLOOKUP($A51,'Competitor Address List'!$A48:$M205,10)</f>
        <v>0</v>
      </c>
      <c r="I51" s="247" t="str">
        <f>VLOOKUP($A51,'Competitor Address List'!$A48:$M205,11)</f>
        <v>Chevrolet Silverado/Brown</v>
      </c>
      <c r="J51" s="80"/>
      <c r="K51" s="2"/>
      <c r="L51" s="2"/>
      <c r="M51" s="58"/>
      <c r="N51" s="58"/>
      <c r="O51" s="58"/>
      <c r="P51" s="58"/>
    </row>
    <row r="52" spans="1:16" ht="20.100000000000001" customHeight="1" x14ac:dyDescent="0.25">
      <c r="A52" s="249"/>
      <c r="B52" s="249"/>
      <c r="C52" s="196" t="str">
        <f>VLOOKUP($A51+0.5,'Competitor Address List'!$A49:$M205,3)</f>
        <v>April</v>
      </c>
      <c r="D52" s="197" t="str">
        <f>VLOOKUP($A51+0.5,'Competitor Address List'!$A49:$M205,4)</f>
        <v>Awrey</v>
      </c>
      <c r="E52" s="196" t="str">
        <f>VLOOKUP($A51+0.5,'Competitor Address List'!$A49:$M205,6)</f>
        <v>Amherstburg</v>
      </c>
      <c r="F52" s="197" t="str">
        <f>VLOOKUP($A51+0.5,'Competitor Address List'!$A49:$M205,7)</f>
        <v>ON</v>
      </c>
      <c r="G52" s="198">
        <f>VLOOKUP($A51+0.5,'Competitor Address List'!$A49:$M205,9)</f>
        <v>0</v>
      </c>
      <c r="H52" s="198">
        <f>VLOOKUP($A51+0.5,'Competitor Address List'!$A49:$M205,10)</f>
        <v>0</v>
      </c>
      <c r="I52" s="246"/>
      <c r="J52" s="80"/>
      <c r="K52" s="2"/>
      <c r="L52" s="2"/>
      <c r="M52" s="58"/>
      <c r="N52" s="58"/>
      <c r="O52" s="58"/>
      <c r="P52" s="58"/>
    </row>
    <row r="53" spans="1:16" ht="20.100000000000001" customHeight="1" x14ac:dyDescent="0.25">
      <c r="A53" s="244">
        <v>23</v>
      </c>
      <c r="B53" s="244" t="str">
        <f>VLOOKUP(A53,'Competitor Address List'!$A50:$M205,2)</f>
        <v>N</v>
      </c>
      <c r="C53" s="193" t="str">
        <f>VLOOKUP($A53,'Competitor Address List'!$A50:$M205,3)</f>
        <v>Changzhou</v>
      </c>
      <c r="D53" s="194" t="str">
        <f>VLOOKUP($A53,'Competitor Address List'!$A50:$M205,4)</f>
        <v>Li</v>
      </c>
      <c r="E53" s="193" t="str">
        <f>VLOOKUP($A53,'Competitor Address List'!$A50:$M205,6)</f>
        <v>Ann Arbor</v>
      </c>
      <c r="F53" s="194" t="str">
        <f>VLOOKUP($A53,'Competitor Address List'!$A50:$M205,7)</f>
        <v>MI</v>
      </c>
      <c r="G53" s="195" t="str">
        <f>VLOOKUP($A53,'Competitor Address List'!$A50:$M205,9)</f>
        <v>692387</v>
      </c>
      <c r="H53" s="195" t="str">
        <f>VLOOKUP($A53,'Competitor Address List'!$A50:$M205,10)</f>
        <v>DET</v>
      </c>
      <c r="I53" s="247" t="str">
        <f>VLOOKUP($A53,'Competitor Address List'!$A50:$M205,11)</f>
        <v>2005 Volvo V50 T5 AWD M66/Black</v>
      </c>
      <c r="J53" s="80"/>
      <c r="K53" s="2"/>
      <c r="L53" s="2"/>
      <c r="M53" s="58"/>
      <c r="N53" s="58"/>
      <c r="O53" s="58"/>
      <c r="P53" s="58"/>
    </row>
    <row r="54" spans="1:16" ht="20.100000000000001" customHeight="1" x14ac:dyDescent="0.25">
      <c r="A54" s="243"/>
      <c r="B54" s="243"/>
      <c r="C54" s="196" t="str">
        <f>VLOOKUP($A53+0.5,'Competitor Address List'!$A51:$M205,3)</f>
        <v>Jiang</v>
      </c>
      <c r="D54" s="197" t="str">
        <f>VLOOKUP($A53+0.5,'Competitor Address List'!$A51:$M205,4)</f>
        <v>Ouyang</v>
      </c>
      <c r="E54" s="196" t="str">
        <f>VLOOKUP($A53+0.5,'Competitor Address List'!$A51:$M205,6)</f>
        <v>Flint</v>
      </c>
      <c r="F54" s="197" t="str">
        <f>VLOOKUP($A53+0.5,'Competitor Address List'!$A51:$M205,7)</f>
        <v>MI</v>
      </c>
      <c r="G54" s="198" t="str">
        <f>VLOOKUP($A53+0.5,'Competitor Address List'!$A51:$M205,9)</f>
        <v>717318</v>
      </c>
      <c r="H54" s="198">
        <f>VLOOKUP($A53+0.5,'Competitor Address List'!$A51:$M205,10)</f>
        <v>0</v>
      </c>
      <c r="I54" s="248"/>
      <c r="J54" s="80"/>
      <c r="K54" s="2"/>
      <c r="L54" s="2"/>
      <c r="M54" s="58"/>
      <c r="N54" s="58"/>
      <c r="O54" s="58"/>
      <c r="P54" s="58"/>
    </row>
    <row r="55" spans="1:16" ht="20.100000000000001" customHeight="1" x14ac:dyDescent="0.25">
      <c r="A55" s="242">
        <v>24</v>
      </c>
      <c r="B55" s="242" t="str">
        <f>VLOOKUP(A55,'Competitor Address List'!$A52:$M205,2)</f>
        <v>N</v>
      </c>
      <c r="C55" s="193" t="str">
        <f>VLOOKUP($A55,'Competitor Address List'!$A52:$M205,3)</f>
        <v>Jeffrey</v>
      </c>
      <c r="D55" s="194" t="str">
        <f>VLOOKUP($A55,'Competitor Address List'!$A52:$M205,4)</f>
        <v>Bertram</v>
      </c>
      <c r="E55" s="193" t="str">
        <f>VLOOKUP($A55,'Competitor Address List'!$A52:$M205,6)</f>
        <v>Ann Arbor</v>
      </c>
      <c r="F55" s="194" t="str">
        <f>VLOOKUP($A55,'Competitor Address List'!$A52:$M205,7)</f>
        <v>MI</v>
      </c>
      <c r="G55" s="195">
        <f>VLOOKUP($A55,'Competitor Address List'!$A52:$M205,9)</f>
        <v>0</v>
      </c>
      <c r="H55" s="195">
        <f>VLOOKUP($A55,'Competitor Address List'!$A52:$M205,10)</f>
        <v>0</v>
      </c>
      <c r="I55" s="247" t="str">
        <f>VLOOKUP($A55,'Competitor Address List'!$A52:$M205,11)</f>
        <v>2002 Subaru Impreza WRX/Silver</v>
      </c>
      <c r="J55" s="80"/>
      <c r="K55" s="2"/>
      <c r="L55" s="2"/>
      <c r="M55" s="58"/>
      <c r="N55" s="58"/>
      <c r="O55" s="58"/>
      <c r="P55" s="58"/>
    </row>
    <row r="56" spans="1:16" ht="20.100000000000001" customHeight="1" x14ac:dyDescent="0.25">
      <c r="A56" s="249"/>
      <c r="B56" s="249"/>
      <c r="C56" s="196" t="str">
        <f>VLOOKUP($A55+0.5,'Competitor Address List'!$A53:$M205,3)</f>
        <v>James</v>
      </c>
      <c r="D56" s="197" t="str">
        <f>VLOOKUP($A55+0.5,'Competitor Address List'!$A53:$M205,4)</f>
        <v>Lambes</v>
      </c>
      <c r="E56" s="196" t="str">
        <f>VLOOKUP($A55+0.5,'Competitor Address List'!$A53:$M205,6)</f>
        <v>Flat Rock</v>
      </c>
      <c r="F56" s="197" t="str">
        <f>VLOOKUP($A55+0.5,'Competitor Address List'!$A53:$M205,7)</f>
        <v>MI</v>
      </c>
      <c r="G56" s="198">
        <f>VLOOKUP($A55+0.5,'Competitor Address List'!$A53:$M205,9)</f>
        <v>0</v>
      </c>
      <c r="H56" s="198">
        <f>VLOOKUP($A55+0.5,'Competitor Address List'!$A53:$M205,10)</f>
        <v>0</v>
      </c>
      <c r="I56" s="246"/>
      <c r="J56" s="80"/>
      <c r="K56" s="2"/>
      <c r="L56" s="2"/>
      <c r="M56" s="58"/>
      <c r="N56" s="58"/>
      <c r="O56" s="58"/>
      <c r="P56" s="58"/>
    </row>
    <row r="57" spans="1:16" ht="20.100000000000001" customHeight="1" x14ac:dyDescent="0.25">
      <c r="A57" s="244">
        <v>25</v>
      </c>
      <c r="B57" s="244" t="str">
        <f>VLOOKUP(A57,'Competitor Address List'!$A54:$M205,2)</f>
        <v>N</v>
      </c>
      <c r="C57" s="193" t="str">
        <f>VLOOKUP($A57,'Competitor Address List'!$A54:$M205,3)</f>
        <v>Colin</v>
      </c>
      <c r="D57" s="194" t="str">
        <f>VLOOKUP($A57,'Competitor Address List'!$A54:$M205,4)</f>
        <v>Roy</v>
      </c>
      <c r="E57" s="193" t="str">
        <f>VLOOKUP($A57,'Competitor Address List'!$A54:$M205,6)</f>
        <v>Royal Oak</v>
      </c>
      <c r="F57" s="194" t="str">
        <f>VLOOKUP($A57,'Competitor Address List'!$A54:$M205,7)</f>
        <v>MI</v>
      </c>
      <c r="G57" s="195">
        <f>VLOOKUP($A57,'Competitor Address List'!$A54:$M205,9)</f>
        <v>0</v>
      </c>
      <c r="H57" s="195">
        <f>VLOOKUP($A57,'Competitor Address List'!$A54:$M205,10)</f>
        <v>0</v>
      </c>
      <c r="I57" s="245" t="str">
        <f>VLOOKUP($A57,'Competitor Address List'!$A54:$M205,11)</f>
        <v>2014 Volkswagen Touareg TDI/White</v>
      </c>
      <c r="J57" s="80"/>
      <c r="K57" s="2"/>
      <c r="L57" s="2"/>
      <c r="M57" s="58"/>
      <c r="N57" s="58"/>
      <c r="O57" s="58"/>
      <c r="P57" s="58"/>
    </row>
    <row r="58" spans="1:16" ht="20.100000000000001" customHeight="1" x14ac:dyDescent="0.25">
      <c r="A58" s="243"/>
      <c r="B58" s="243"/>
      <c r="C58" s="196" t="str">
        <f>VLOOKUP($A57+0.5,'Competitor Address List'!$A55:$M205,3)</f>
        <v>Joshua</v>
      </c>
      <c r="D58" s="197" t="str">
        <f>VLOOKUP($A57+0.5,'Competitor Address List'!$A55:$M205,4)</f>
        <v>Sargent</v>
      </c>
      <c r="E58" s="196" t="str">
        <f>VLOOKUP($A57+0.5,'Competitor Address List'!$A55:$M205,6)</f>
        <v>Ypsilanti</v>
      </c>
      <c r="F58" s="197" t="str">
        <f>VLOOKUP($A57+0.5,'Competitor Address List'!$A55:$M205,7)</f>
        <v>MI</v>
      </c>
      <c r="G58" s="198">
        <f>VLOOKUP($A57+0.5,'Competitor Address List'!$A55:$M205,9)</f>
        <v>0</v>
      </c>
      <c r="H58" s="198">
        <f>VLOOKUP($A57+0.5,'Competitor Address List'!$A55:$M205,10)</f>
        <v>0</v>
      </c>
      <c r="I58" s="246"/>
      <c r="J58" s="80"/>
      <c r="K58" s="2"/>
      <c r="L58" s="2"/>
      <c r="M58" s="58"/>
      <c r="N58" s="58"/>
      <c r="O58" s="58"/>
      <c r="P58" s="58"/>
    </row>
    <row r="59" spans="1:16" ht="20.100000000000001" customHeight="1" x14ac:dyDescent="0.25">
      <c r="A59" s="242">
        <v>26</v>
      </c>
      <c r="B59" s="242" t="str">
        <f>VLOOKUP(A59,'Competitor Address List'!$A56:$M205,2)</f>
        <v>GTA</v>
      </c>
      <c r="C59" s="193">
        <f>VLOOKUP($A59,'Competitor Address List'!$A56:$M205,3)</f>
        <v>26</v>
      </c>
      <c r="D59" s="194">
        <f>VLOOKUP($A59,'Competitor Address List'!$A56:$M205,4)</f>
        <v>26</v>
      </c>
      <c r="E59" s="193">
        <f>VLOOKUP($A59,'Competitor Address List'!$A56:$M205,6)</f>
        <v>26</v>
      </c>
      <c r="F59" s="194">
        <f>VLOOKUP($A59,'Competitor Address List'!$A56:$M205,7)</f>
        <v>26</v>
      </c>
      <c r="G59" s="195">
        <f>VLOOKUP($A59,'Competitor Address List'!$A56:$M205,9)</f>
        <v>26</v>
      </c>
      <c r="H59" s="195">
        <f>VLOOKUP($A59,'Competitor Address List'!$A56:$M205,10)</f>
        <v>26</v>
      </c>
      <c r="I59" s="245">
        <f>VLOOKUP($A59,'Competitor Address List'!$A56:$M205,11)</f>
        <v>26</v>
      </c>
      <c r="J59" s="80"/>
      <c r="K59" s="2"/>
      <c r="L59" s="2"/>
      <c r="M59" s="58"/>
      <c r="N59" s="58"/>
      <c r="O59" s="58"/>
      <c r="P59" s="58"/>
    </row>
    <row r="60" spans="1:16" ht="20.100000000000001" customHeight="1" x14ac:dyDescent="0.25">
      <c r="A60" s="249"/>
      <c r="B60" s="249"/>
      <c r="C60" s="196">
        <f>VLOOKUP($A59+0.5,'Competitor Address List'!$A57:$M205,3)</f>
        <v>26.5</v>
      </c>
      <c r="D60" s="197">
        <f>VLOOKUP($A59+0.5,'Competitor Address List'!$A57:$M205,4)</f>
        <v>26.5</v>
      </c>
      <c r="E60" s="196">
        <f>VLOOKUP($A59+0.5,'Competitor Address List'!$A57:$M205,6)</f>
        <v>26.5</v>
      </c>
      <c r="F60" s="197">
        <f>VLOOKUP($A59+0.5,'Competitor Address List'!$A57:$M205,7)</f>
        <v>26.5</v>
      </c>
      <c r="G60" s="198">
        <f>VLOOKUP($A59+0.5,'Competitor Address List'!$A57:$M205,9)</f>
        <v>26.5</v>
      </c>
      <c r="H60" s="198">
        <f>VLOOKUP($A59+0.5,'Competitor Address List'!$A57:$M205,10)</f>
        <v>26.5</v>
      </c>
      <c r="I60" s="246"/>
      <c r="J60" s="80"/>
      <c r="K60" s="2"/>
      <c r="L60" s="2"/>
      <c r="M60" s="58"/>
      <c r="N60" s="58"/>
      <c r="O60" s="58"/>
      <c r="P60" s="58"/>
    </row>
    <row r="61" spans="1:16" ht="20.100000000000001" customHeight="1" x14ac:dyDescent="0.25">
      <c r="A61" s="244">
        <v>27</v>
      </c>
      <c r="B61" s="244" t="str">
        <f>VLOOKUP(A61,'Competitor Address List'!$A58:$M205,2)</f>
        <v>GTA</v>
      </c>
      <c r="C61" s="193">
        <f>VLOOKUP($A61,'Competitor Address List'!$A58:$M205,3)</f>
        <v>27</v>
      </c>
      <c r="D61" s="194">
        <f>VLOOKUP($A61,'Competitor Address List'!$A58:$M205,4)</f>
        <v>27</v>
      </c>
      <c r="E61" s="193">
        <f>VLOOKUP($A61,'Competitor Address List'!$A58:$M205,6)</f>
        <v>27</v>
      </c>
      <c r="F61" s="194">
        <f>VLOOKUP($A61,'Competitor Address List'!$A58:$M205,7)</f>
        <v>27</v>
      </c>
      <c r="G61" s="195">
        <f>VLOOKUP($A61,'Competitor Address List'!$A58:$M205,9)</f>
        <v>27</v>
      </c>
      <c r="H61" s="195">
        <f>VLOOKUP($A61,'Competitor Address List'!$A58:$M205,10)</f>
        <v>27</v>
      </c>
      <c r="I61" s="247">
        <f>VLOOKUP($A61,'Competitor Address List'!$A58:$M205,11)</f>
        <v>27</v>
      </c>
      <c r="J61" s="80"/>
      <c r="K61" s="2"/>
      <c r="L61" s="2"/>
      <c r="M61" s="58"/>
      <c r="N61" s="58"/>
      <c r="O61" s="58"/>
      <c r="P61" s="58"/>
    </row>
    <row r="62" spans="1:16" ht="20.100000000000001" customHeight="1" x14ac:dyDescent="0.25">
      <c r="A62" s="243"/>
      <c r="B62" s="243"/>
      <c r="C62" s="196">
        <f>VLOOKUP($A61+0.5,'Competitor Address List'!$A59:$M205,3)</f>
        <v>27.5</v>
      </c>
      <c r="D62" s="197">
        <f>VLOOKUP($A61+0.5,'Competitor Address List'!$A59:$M205,4)</f>
        <v>27.5</v>
      </c>
      <c r="E62" s="196">
        <f>VLOOKUP($A61+0.5,'Competitor Address List'!$A59:$M205,6)</f>
        <v>27.5</v>
      </c>
      <c r="F62" s="197">
        <f>VLOOKUP($A61+0.5,'Competitor Address List'!$A59:$M205,7)</f>
        <v>27.5</v>
      </c>
      <c r="G62" s="198">
        <f>VLOOKUP($A61+0.5,'Competitor Address List'!$A59:$M205,9)</f>
        <v>27.5</v>
      </c>
      <c r="H62" s="198">
        <f>VLOOKUP($A61+0.5,'Competitor Address List'!$A59:$M205,10)</f>
        <v>27.5</v>
      </c>
      <c r="I62" s="246"/>
      <c r="J62" s="80"/>
      <c r="K62" s="2"/>
      <c r="L62" s="2"/>
      <c r="M62" s="58"/>
      <c r="N62" s="58"/>
      <c r="O62" s="58"/>
      <c r="P62" s="58"/>
    </row>
    <row r="63" spans="1:16" ht="20.100000000000001" customHeight="1" x14ac:dyDescent="0.25">
      <c r="A63" s="242">
        <v>28</v>
      </c>
      <c r="B63" s="242" t="str">
        <f>VLOOKUP(A63,'Competitor Address List'!$A60:$M205,2)</f>
        <v>GTA</v>
      </c>
      <c r="C63" s="193">
        <f>VLOOKUP($A63,'Competitor Address List'!$A60:$M205,3)</f>
        <v>28</v>
      </c>
      <c r="D63" s="194">
        <f>VLOOKUP($A63,'Competitor Address List'!$A60:$M205,4)</f>
        <v>28</v>
      </c>
      <c r="E63" s="193">
        <f>VLOOKUP($A63,'Competitor Address List'!$A60:$M205,6)</f>
        <v>28</v>
      </c>
      <c r="F63" s="194">
        <f>VLOOKUP($A63,'Competitor Address List'!$A60:$M205,7)</f>
        <v>28</v>
      </c>
      <c r="G63" s="195">
        <f>VLOOKUP($A63,'Competitor Address List'!$A60:$M205,9)</f>
        <v>28</v>
      </c>
      <c r="H63" s="195">
        <f>VLOOKUP($A63,'Competitor Address List'!$A60:$M205,10)</f>
        <v>28</v>
      </c>
      <c r="I63" s="247">
        <f>VLOOKUP($A63,'Competitor Address List'!$A60:$M205,11)</f>
        <v>28</v>
      </c>
      <c r="J63" s="80"/>
      <c r="K63" s="2"/>
      <c r="L63" s="2"/>
      <c r="M63" s="58"/>
      <c r="N63" s="58"/>
      <c r="O63" s="58"/>
      <c r="P63" s="58"/>
    </row>
    <row r="64" spans="1:16" ht="20.100000000000001" customHeight="1" x14ac:dyDescent="0.25">
      <c r="A64" s="249"/>
      <c r="B64" s="249"/>
      <c r="C64" s="196">
        <f>VLOOKUP($A63+0.5,'Competitor Address List'!$A61:$M205,3)</f>
        <v>28.5</v>
      </c>
      <c r="D64" s="197">
        <f>VLOOKUP($A63+0.5,'Competitor Address List'!$A61:$M205,4)</f>
        <v>28.5</v>
      </c>
      <c r="E64" s="196">
        <f>VLOOKUP($A63+0.5,'Competitor Address List'!$A61:$M205,6)</f>
        <v>28.5</v>
      </c>
      <c r="F64" s="197">
        <f>VLOOKUP($A63+0.5,'Competitor Address List'!$A61:$M205,7)</f>
        <v>28.5</v>
      </c>
      <c r="G64" s="198">
        <f>VLOOKUP($A63+0.5,'Competitor Address List'!$A61:$M205,9)</f>
        <v>28.5</v>
      </c>
      <c r="H64" s="198">
        <f>VLOOKUP($A63+0.5,'Competitor Address List'!$A61:$M205,10)</f>
        <v>28.5</v>
      </c>
      <c r="I64" s="246"/>
      <c r="J64" s="80"/>
      <c r="K64" s="2"/>
      <c r="L64" s="2"/>
      <c r="M64" s="58"/>
      <c r="N64" s="58"/>
      <c r="O64" s="58"/>
      <c r="P64" s="58"/>
    </row>
    <row r="65" spans="1:16" ht="20.100000000000001" customHeight="1" x14ac:dyDescent="0.25">
      <c r="A65" s="244">
        <v>29</v>
      </c>
      <c r="B65" s="244" t="str">
        <f>VLOOKUP(A65,'Competitor Address List'!$A62:$M205,2)</f>
        <v>GTA</v>
      </c>
      <c r="C65" s="193">
        <f>VLOOKUP($A65,'Competitor Address List'!$A62:$M205,3)</f>
        <v>29</v>
      </c>
      <c r="D65" s="194">
        <f>VLOOKUP($A65,'Competitor Address List'!$A62:$M205,4)</f>
        <v>29</v>
      </c>
      <c r="E65" s="193">
        <f>VLOOKUP($A65,'Competitor Address List'!$A62:$M205,6)</f>
        <v>29</v>
      </c>
      <c r="F65" s="194">
        <f>VLOOKUP($A65,'Competitor Address List'!$A62:$M205,7)</f>
        <v>29</v>
      </c>
      <c r="G65" s="195">
        <f>VLOOKUP($A65,'Competitor Address List'!$A62:$M205,9)</f>
        <v>29</v>
      </c>
      <c r="H65" s="195">
        <f>VLOOKUP($A65,'Competitor Address List'!$A62:$M205,10)</f>
        <v>29</v>
      </c>
      <c r="I65" s="247">
        <f>VLOOKUP($A65,'Competitor Address List'!$A62:$M205,11)</f>
        <v>29</v>
      </c>
      <c r="J65" s="80"/>
      <c r="K65" s="2"/>
      <c r="L65" s="2"/>
      <c r="M65" s="58"/>
      <c r="N65" s="58"/>
      <c r="O65" s="58"/>
      <c r="P65" s="58"/>
    </row>
    <row r="66" spans="1:16" ht="20.100000000000001" customHeight="1" x14ac:dyDescent="0.25">
      <c r="A66" s="243"/>
      <c r="B66" s="243"/>
      <c r="C66" s="196">
        <f>VLOOKUP($A65+0.5,'Competitor Address List'!$A63:$M205,3)</f>
        <v>29.5</v>
      </c>
      <c r="D66" s="197">
        <f>VLOOKUP($A65+0.5,'Competitor Address List'!$A63:$M205,4)</f>
        <v>29.5</v>
      </c>
      <c r="E66" s="196">
        <f>VLOOKUP($A65+0.5,'Competitor Address List'!$A63:$M205,6)</f>
        <v>29.5</v>
      </c>
      <c r="F66" s="197">
        <f>VLOOKUP($A65+0.5,'Competitor Address List'!$A63:$M205,7)</f>
        <v>29.5</v>
      </c>
      <c r="G66" s="198">
        <f>VLOOKUP($A65+0.5,'Competitor Address List'!$A63:$M205,9)</f>
        <v>29.5</v>
      </c>
      <c r="H66" s="198">
        <f>VLOOKUP($A65+0.5,'Competitor Address List'!$A63:$M205,10)</f>
        <v>29.5</v>
      </c>
      <c r="I66" s="246"/>
      <c r="J66" s="80"/>
      <c r="K66" s="2"/>
      <c r="L66" s="2"/>
      <c r="M66" s="58"/>
      <c r="N66" s="58"/>
      <c r="O66" s="58"/>
      <c r="P66" s="58"/>
    </row>
    <row r="67" spans="1:16" ht="20.100000000000001" customHeight="1" x14ac:dyDescent="0.25">
      <c r="A67" s="242">
        <v>30</v>
      </c>
      <c r="B67" s="242" t="str">
        <f>VLOOKUP(A67,'Competitor Address List'!$A64:$M205,2)</f>
        <v>GTA</v>
      </c>
      <c r="C67" s="193">
        <f>VLOOKUP($A67,'Competitor Address List'!$A64:$M205,3)</f>
        <v>30</v>
      </c>
      <c r="D67" s="194">
        <f>VLOOKUP($A67,'Competitor Address List'!$A64:$M205,4)</f>
        <v>30</v>
      </c>
      <c r="E67" s="193">
        <f>VLOOKUP($A67,'Competitor Address List'!$A64:$M205,6)</f>
        <v>30</v>
      </c>
      <c r="F67" s="194">
        <f>VLOOKUP($A67,'Competitor Address List'!$A64:$M205,7)</f>
        <v>30</v>
      </c>
      <c r="G67" s="195">
        <f>VLOOKUP($A67,'Competitor Address List'!$A64:$M205,9)</f>
        <v>30</v>
      </c>
      <c r="H67" s="195">
        <f>VLOOKUP($A67,'Competitor Address List'!$A64:$M205,10)</f>
        <v>30</v>
      </c>
      <c r="I67" s="247">
        <f>VLOOKUP($A67,'Competitor Address List'!$A64:$M205,11)</f>
        <v>30</v>
      </c>
      <c r="J67" s="80"/>
      <c r="K67" s="2"/>
      <c r="L67" s="2"/>
      <c r="M67" s="58"/>
      <c r="N67" s="58"/>
      <c r="O67" s="58"/>
      <c r="P67" s="58"/>
    </row>
    <row r="68" spans="1:16" ht="20.100000000000001" customHeight="1" x14ac:dyDescent="0.2">
      <c r="A68" s="243"/>
      <c r="B68" s="243"/>
      <c r="C68" s="196">
        <f>VLOOKUP($A67+0.5,'Competitor Address List'!$A65:$M205,3)</f>
        <v>30.5</v>
      </c>
      <c r="D68" s="197">
        <f>VLOOKUP($A67+0.5,'Competitor Address List'!$A65:$M205,4)</f>
        <v>30.5</v>
      </c>
      <c r="E68" s="196">
        <f>VLOOKUP($A67+0.5,'Competitor Address List'!$A65:$M205,6)</f>
        <v>30.5</v>
      </c>
      <c r="F68" s="197">
        <f>VLOOKUP($A67+0.5,'Competitor Address List'!$A65:$M205,7)</f>
        <v>30.5</v>
      </c>
      <c r="G68" s="198">
        <f>VLOOKUP($A67+0.5,'Competitor Address List'!$A65:$M205,9)</f>
        <v>30.5</v>
      </c>
      <c r="H68" s="198">
        <f>VLOOKUP($A67+0.5,'Competitor Address List'!$A65:$M205,10)</f>
        <v>30.5</v>
      </c>
      <c r="I68" s="246"/>
      <c r="J68" s="199"/>
      <c r="K68" s="3"/>
      <c r="L68" s="3"/>
    </row>
    <row r="69" spans="1:16" ht="20.100000000000001" customHeight="1" x14ac:dyDescent="0.25">
      <c r="A69" s="242">
        <v>31</v>
      </c>
      <c r="B69" s="242" t="str">
        <f>VLOOKUP(A69,'Competitor Address List'!$A66:$M205,2)</f>
        <v>GTA</v>
      </c>
      <c r="C69" s="193">
        <f>VLOOKUP($A69,'Competitor Address List'!$A66:$M205,3)</f>
        <v>31</v>
      </c>
      <c r="D69" s="194">
        <f>VLOOKUP($A69,'Competitor Address List'!$A66:$M205,4)</f>
        <v>31</v>
      </c>
      <c r="E69" s="193">
        <f>VLOOKUP($A69,'Competitor Address List'!$A66:$M205,6)</f>
        <v>31</v>
      </c>
      <c r="F69" s="194">
        <f>VLOOKUP($A69,'Competitor Address List'!$A66:$M205,7)</f>
        <v>31</v>
      </c>
      <c r="G69" s="195">
        <f>VLOOKUP($A69,'Competitor Address List'!$A66:$M205,9)</f>
        <v>31</v>
      </c>
      <c r="H69" s="195">
        <f>VLOOKUP($A69,'Competitor Address List'!$A66:$M205,10)</f>
        <v>31</v>
      </c>
      <c r="I69" s="247">
        <f>VLOOKUP($A69,'Competitor Address List'!$A66:$M205,11)</f>
        <v>31</v>
      </c>
      <c r="J69" s="200"/>
    </row>
    <row r="70" spans="1:16" ht="20.100000000000001" customHeight="1" x14ac:dyDescent="0.2">
      <c r="A70" s="243"/>
      <c r="B70" s="243"/>
      <c r="C70" s="196">
        <f>VLOOKUP($A69+0.5,'Competitor Address List'!$A67:$M205,3)</f>
        <v>31.5</v>
      </c>
      <c r="D70" s="197">
        <f>VLOOKUP($A69+0.5,'Competitor Address List'!$A67:$M205,4)</f>
        <v>31.5</v>
      </c>
      <c r="E70" s="196">
        <f>VLOOKUP($A69+0.5,'Competitor Address List'!$A67:$M205,6)</f>
        <v>31.5</v>
      </c>
      <c r="F70" s="197">
        <f>VLOOKUP($A69+0.5,'Competitor Address List'!$A67:$M205,7)</f>
        <v>31.5</v>
      </c>
      <c r="G70" s="198">
        <f>VLOOKUP($A69+0.5,'Competitor Address List'!$A67:$M205,9)</f>
        <v>31.5</v>
      </c>
      <c r="H70" s="198">
        <f>VLOOKUP($A69+0.5,'Competitor Address List'!$A67:$M205,10)</f>
        <v>31.5</v>
      </c>
      <c r="I70" s="246"/>
      <c r="J70" s="200"/>
    </row>
    <row r="71" spans="1:16" ht="20.100000000000001" customHeight="1" x14ac:dyDescent="0.25">
      <c r="A71" s="242">
        <v>32</v>
      </c>
      <c r="B71" s="244" t="str">
        <f>VLOOKUP(A71,'Competitor Address List'!$A68:$M205,2)</f>
        <v>GTA</v>
      </c>
      <c r="C71" s="193">
        <f>VLOOKUP($A71,'Competitor Address List'!$A68:$M205,3)</f>
        <v>32</v>
      </c>
      <c r="D71" s="194">
        <f>VLOOKUP($A71,'Competitor Address List'!$A68:$M205,4)</f>
        <v>32</v>
      </c>
      <c r="E71" s="193">
        <f>VLOOKUP($A71,'Competitor Address List'!$A68:$M205,6)</f>
        <v>32</v>
      </c>
      <c r="F71" s="194">
        <f>VLOOKUP($A71,'Competitor Address List'!$A68:$M205,7)</f>
        <v>32</v>
      </c>
      <c r="G71" s="195">
        <f>VLOOKUP($A71,'Competitor Address List'!$A68:$M205,9)</f>
        <v>32</v>
      </c>
      <c r="H71" s="195">
        <f>VLOOKUP($A71,'Competitor Address List'!$A68:$M205,10)</f>
        <v>32</v>
      </c>
      <c r="I71" s="247">
        <f>VLOOKUP($A71,'Competitor Address List'!$A68:$M205,11)</f>
        <v>32</v>
      </c>
      <c r="J71" s="200"/>
    </row>
    <row r="72" spans="1:16" ht="20.100000000000001" customHeight="1" x14ac:dyDescent="0.2">
      <c r="A72" s="243"/>
      <c r="B72" s="243"/>
      <c r="C72" s="196">
        <f>VLOOKUP($A71+0.5,'Competitor Address List'!$A69:$M205,3)</f>
        <v>32.5</v>
      </c>
      <c r="D72" s="197">
        <f>VLOOKUP($A71+0.5,'Competitor Address List'!$A69:$M205,4)</f>
        <v>32.5</v>
      </c>
      <c r="E72" s="196">
        <f>VLOOKUP($A71+0.5,'Competitor Address List'!$A69:$M205,6)</f>
        <v>32.5</v>
      </c>
      <c r="F72" s="197">
        <f>VLOOKUP($A71+0.5,'Competitor Address List'!$A69:$M205,7)</f>
        <v>32.5</v>
      </c>
      <c r="G72" s="198">
        <f>VLOOKUP($A71+0.5,'Competitor Address List'!$A69:$M205,9)</f>
        <v>32.5</v>
      </c>
      <c r="H72" s="198">
        <f>VLOOKUP($A71+0.5,'Competitor Address List'!$A69:$M205,10)</f>
        <v>32.5</v>
      </c>
      <c r="I72" s="246"/>
      <c r="J72" s="200"/>
    </row>
    <row r="73" spans="1:16" ht="20.100000000000001" customHeight="1" x14ac:dyDescent="0.25">
      <c r="A73" s="242">
        <v>33</v>
      </c>
      <c r="B73" s="242" t="str">
        <f>VLOOKUP(A73,'Competitor Address List'!$A70:$M205,2)</f>
        <v>GTA</v>
      </c>
      <c r="C73" s="193">
        <f>VLOOKUP($A73,'Competitor Address List'!$A70:$M205,3)</f>
        <v>33</v>
      </c>
      <c r="D73" s="194">
        <f>VLOOKUP($A73,'Competitor Address List'!$A70:$M205,4)</f>
        <v>33</v>
      </c>
      <c r="E73" s="193">
        <f>VLOOKUP($A73,'Competitor Address List'!$A70:$M205,6)</f>
        <v>33</v>
      </c>
      <c r="F73" s="194">
        <f>VLOOKUP($A73,'Competitor Address List'!$A70:$M205,7)</f>
        <v>33</v>
      </c>
      <c r="G73" s="195">
        <f>VLOOKUP($A73,'Competitor Address List'!$A70:$M205,9)</f>
        <v>33</v>
      </c>
      <c r="H73" s="195">
        <f>VLOOKUP($A73,'Competitor Address List'!$A70:$M205,10)</f>
        <v>33</v>
      </c>
      <c r="I73" s="247">
        <f>VLOOKUP($A73,'Competitor Address List'!$A70:$M205,11)</f>
        <v>33</v>
      </c>
      <c r="J73" s="200"/>
    </row>
    <row r="74" spans="1:16" ht="20.100000000000001" customHeight="1" x14ac:dyDescent="0.2">
      <c r="A74" s="243"/>
      <c r="B74" s="249"/>
      <c r="C74" s="196">
        <f>VLOOKUP($A73+0.5,'Competitor Address List'!$A71:$M205,3)</f>
        <v>33.5</v>
      </c>
      <c r="D74" s="197">
        <f>VLOOKUP($A73+0.5,'Competitor Address List'!$A71:$M205,4)</f>
        <v>33.5</v>
      </c>
      <c r="E74" s="196">
        <f>VLOOKUP($A73+0.5,'Competitor Address List'!$A71:$M205,6)</f>
        <v>33.5</v>
      </c>
      <c r="F74" s="197">
        <f>VLOOKUP($A73+0.5,'Competitor Address List'!$A71:$M205,7)</f>
        <v>33.5</v>
      </c>
      <c r="G74" s="198">
        <f>VLOOKUP($A73+0.5,'Competitor Address List'!$A71:$M205,9)</f>
        <v>33.5</v>
      </c>
      <c r="H74" s="198">
        <f>VLOOKUP($A73+0.5,'Competitor Address List'!$A71:$M205,10)</f>
        <v>33.5</v>
      </c>
      <c r="I74" s="246"/>
      <c r="J74" s="200"/>
    </row>
    <row r="75" spans="1:16" ht="20.100000000000001" customHeight="1" x14ac:dyDescent="0.25">
      <c r="A75" s="242">
        <v>34</v>
      </c>
      <c r="B75" s="244" t="str">
        <f>VLOOKUP(A75,'Competitor Address List'!$A72:$M205,2)</f>
        <v>GTA</v>
      </c>
      <c r="C75" s="193">
        <f>VLOOKUP($A75,'Competitor Address List'!$A72:$M205,3)</f>
        <v>34</v>
      </c>
      <c r="D75" s="194">
        <f>VLOOKUP($A75,'Competitor Address List'!$A72:$M205,4)</f>
        <v>34</v>
      </c>
      <c r="E75" s="193">
        <f>VLOOKUP($A75,'Competitor Address List'!$A72:$M205,6)</f>
        <v>34</v>
      </c>
      <c r="F75" s="194">
        <f>VLOOKUP($A75,'Competitor Address List'!$A72:$M205,7)</f>
        <v>34</v>
      </c>
      <c r="G75" s="195">
        <f>VLOOKUP($A75,'Competitor Address List'!$A72:$M205,9)</f>
        <v>34</v>
      </c>
      <c r="H75" s="195">
        <f>VLOOKUP($A75,'Competitor Address List'!$A72:$M205,10)</f>
        <v>34</v>
      </c>
      <c r="I75" s="247">
        <f>VLOOKUP($A75,'Competitor Address List'!$A72:$M205,11)</f>
        <v>34</v>
      </c>
      <c r="J75" s="200"/>
    </row>
    <row r="76" spans="1:16" ht="20.100000000000001" customHeight="1" x14ac:dyDescent="0.2">
      <c r="A76" s="243"/>
      <c r="B76" s="243"/>
      <c r="C76" s="196">
        <f>VLOOKUP($A75+0.5,'Competitor Address List'!$A73:$M205,3)</f>
        <v>34.5</v>
      </c>
      <c r="D76" s="197">
        <f>VLOOKUP($A75+0.5,'Competitor Address List'!$A73:$M205,4)</f>
        <v>34.5</v>
      </c>
      <c r="E76" s="196">
        <f>VLOOKUP($A75+0.5,'Competitor Address List'!$A73:$M205,6)</f>
        <v>34.5</v>
      </c>
      <c r="F76" s="197">
        <f>VLOOKUP($A75+0.5,'Competitor Address List'!$A73:$M205,7)</f>
        <v>34.5</v>
      </c>
      <c r="G76" s="198">
        <f>VLOOKUP($A75+0.5,'Competitor Address List'!$A73:$M205,9)</f>
        <v>34.5</v>
      </c>
      <c r="H76" s="198">
        <f>VLOOKUP($A75+0.5,'Competitor Address List'!$A73:$M205,10)</f>
        <v>34.5</v>
      </c>
      <c r="I76" s="248"/>
      <c r="J76" s="200"/>
    </row>
    <row r="77" spans="1:16" ht="20.100000000000001" customHeight="1" x14ac:dyDescent="0.25">
      <c r="A77" s="242">
        <v>35</v>
      </c>
      <c r="B77" s="242" t="str">
        <f>VLOOKUP(A77,'Competitor Address List'!$A74:$M205,2)</f>
        <v>GTA</v>
      </c>
      <c r="C77" s="193">
        <f>VLOOKUP($A77,'Competitor Address List'!$A74:$M205,3)</f>
        <v>35</v>
      </c>
      <c r="D77" s="194">
        <f>VLOOKUP($A77,'Competitor Address List'!$A74:$M205,4)</f>
        <v>35</v>
      </c>
      <c r="E77" s="193">
        <f>VLOOKUP($A77,'Competitor Address List'!$A74:$M205,6)</f>
        <v>35</v>
      </c>
      <c r="F77" s="194">
        <f>VLOOKUP($A77,'Competitor Address List'!$A74:$M205,7)</f>
        <v>35</v>
      </c>
      <c r="G77" s="195">
        <f>VLOOKUP($A77,'Competitor Address List'!$A74:$M205,9)</f>
        <v>35</v>
      </c>
      <c r="H77" s="195">
        <f>VLOOKUP($A77,'Competitor Address List'!$A74:$M205,10)</f>
        <v>35</v>
      </c>
      <c r="I77" s="247">
        <f>VLOOKUP($A77,'Competitor Address List'!$A74:$M205,11)</f>
        <v>35</v>
      </c>
      <c r="J77" s="200"/>
    </row>
    <row r="78" spans="1:16" ht="20.100000000000001" customHeight="1" x14ac:dyDescent="0.2">
      <c r="A78" s="243"/>
      <c r="B78" s="249"/>
      <c r="C78" s="196">
        <f>VLOOKUP($A77+0.5,'Competitor Address List'!$A75:$M205,3)</f>
        <v>35.5</v>
      </c>
      <c r="D78" s="197">
        <f>VLOOKUP($A77+0.5,'Competitor Address List'!$A75:$M205,4)</f>
        <v>35.5</v>
      </c>
      <c r="E78" s="196">
        <f>VLOOKUP($A77+0.5,'Competitor Address List'!$A75:$M205,6)</f>
        <v>35.5</v>
      </c>
      <c r="F78" s="197">
        <f>VLOOKUP($A77+0.5,'Competitor Address List'!$A75:$M205,7)</f>
        <v>35.5</v>
      </c>
      <c r="G78" s="198">
        <f>VLOOKUP($A77+0.5,'Competitor Address List'!$A75:$M205,9)</f>
        <v>35.5</v>
      </c>
      <c r="H78" s="198">
        <f>VLOOKUP($A77+0.5,'Competitor Address List'!$A75:$M205,10)</f>
        <v>35.5</v>
      </c>
      <c r="I78" s="246"/>
      <c r="J78" s="200"/>
    </row>
    <row r="79" spans="1:16" ht="20.100000000000001" customHeight="1" x14ac:dyDescent="0.25">
      <c r="A79" s="242">
        <v>36</v>
      </c>
      <c r="B79" s="244" t="str">
        <f>VLOOKUP(A79,'Competitor Address List'!$A76:$M205,2)</f>
        <v>GTA</v>
      </c>
      <c r="C79" s="193">
        <f>VLOOKUP($A79,'Competitor Address List'!$A76:$M205,3)</f>
        <v>36</v>
      </c>
      <c r="D79" s="194">
        <f>VLOOKUP($A79,'Competitor Address List'!$A76:$M205,4)</f>
        <v>36</v>
      </c>
      <c r="E79" s="193">
        <f>VLOOKUP($A79,'Competitor Address List'!$A76:$M205,6)</f>
        <v>36</v>
      </c>
      <c r="F79" s="194">
        <f>VLOOKUP($A79,'Competitor Address List'!$A76:$M205,7)</f>
        <v>36</v>
      </c>
      <c r="G79" s="195">
        <f>VLOOKUP($A79,'Competitor Address List'!$A76:$M205,9)</f>
        <v>36</v>
      </c>
      <c r="H79" s="195">
        <f>VLOOKUP($A79,'Competitor Address List'!$A76:$M205,10)</f>
        <v>36</v>
      </c>
      <c r="I79" s="245">
        <f>VLOOKUP($A79,'Competitor Address List'!$A76:$M205,11)</f>
        <v>36</v>
      </c>
      <c r="J79" s="200"/>
    </row>
    <row r="80" spans="1:16" ht="20.100000000000001" customHeight="1" x14ac:dyDescent="0.2">
      <c r="A80" s="243"/>
      <c r="B80" s="243"/>
      <c r="C80" s="196">
        <f>VLOOKUP($A79+0.5,'Competitor Address List'!$A77:$M205,3)</f>
        <v>36.5</v>
      </c>
      <c r="D80" s="197">
        <f>VLOOKUP($A79+0.5,'Competitor Address List'!$A77:$M205,4)</f>
        <v>36.5</v>
      </c>
      <c r="E80" s="196">
        <f>VLOOKUP($A79+0.5,'Competitor Address List'!$A77:$M205,6)</f>
        <v>36.5</v>
      </c>
      <c r="F80" s="197">
        <f>VLOOKUP($A79+0.5,'Competitor Address List'!$A77:$M205,7)</f>
        <v>36.5</v>
      </c>
      <c r="G80" s="198">
        <f>VLOOKUP($A79+0.5,'Competitor Address List'!$A77:$M205,9)</f>
        <v>36.5</v>
      </c>
      <c r="H80" s="198">
        <f>VLOOKUP($A79+0.5,'Competitor Address List'!$A77:$M205,10)</f>
        <v>36.5</v>
      </c>
      <c r="I80" s="246"/>
      <c r="J80" s="200"/>
    </row>
    <row r="81" spans="1:10" ht="20.100000000000001" customHeight="1" x14ac:dyDescent="0.25">
      <c r="A81" s="242">
        <v>37</v>
      </c>
      <c r="B81" s="242" t="str">
        <f>VLOOKUP(A81,'Competitor Address List'!$A78:$M205,2)</f>
        <v>GTA</v>
      </c>
      <c r="C81" s="193">
        <f>VLOOKUP($A81,'Competitor Address List'!$A78:$M205,3)</f>
        <v>37</v>
      </c>
      <c r="D81" s="194">
        <f>VLOOKUP($A81,'Competitor Address List'!$A78:$M205,4)</f>
        <v>37</v>
      </c>
      <c r="E81" s="193">
        <f>VLOOKUP($A81,'Competitor Address List'!$A78:$M205,6)</f>
        <v>37</v>
      </c>
      <c r="F81" s="194">
        <f>VLOOKUP($A81,'Competitor Address List'!$A78:$M205,7)</f>
        <v>37</v>
      </c>
      <c r="G81" s="195">
        <f>VLOOKUP($A81,'Competitor Address List'!$A78:$M205,9)</f>
        <v>37</v>
      </c>
      <c r="H81" s="195">
        <f>VLOOKUP($A81,'Competitor Address List'!$A78:$M205,10)</f>
        <v>37</v>
      </c>
      <c r="I81" s="247">
        <f>VLOOKUP($A81,'Competitor Address List'!$A78:$M205,11)</f>
        <v>37</v>
      </c>
      <c r="J81" s="200"/>
    </row>
    <row r="82" spans="1:10" ht="20.100000000000001" customHeight="1" x14ac:dyDescent="0.2">
      <c r="A82" s="243"/>
      <c r="B82" s="249"/>
      <c r="C82" s="196">
        <f>VLOOKUP($A81+0.5,'Competitor Address List'!$A79:$M205,3)</f>
        <v>37.5</v>
      </c>
      <c r="D82" s="197">
        <f>VLOOKUP($A81+0.5,'Competitor Address List'!$A79:$M205,4)</f>
        <v>37.5</v>
      </c>
      <c r="E82" s="196">
        <f>VLOOKUP($A81+0.5,'Competitor Address List'!$A79:$M205,6)</f>
        <v>37.5</v>
      </c>
      <c r="F82" s="197">
        <f>VLOOKUP($A81+0.5,'Competitor Address List'!$A79:$M205,7)</f>
        <v>37.5</v>
      </c>
      <c r="G82" s="198">
        <f>VLOOKUP($A81+0.5,'Competitor Address List'!$A79:$M205,9)</f>
        <v>37.5</v>
      </c>
      <c r="H82" s="198">
        <f>VLOOKUP($A81+0.5,'Competitor Address List'!$A79:$M205,10)</f>
        <v>37.5</v>
      </c>
      <c r="I82" s="246"/>
      <c r="J82" s="200"/>
    </row>
    <row r="83" spans="1:10" ht="20.100000000000001" customHeight="1" x14ac:dyDescent="0.25">
      <c r="A83" s="242">
        <v>38</v>
      </c>
      <c r="B83" s="244" t="str">
        <f>VLOOKUP(A83,'Competitor Address List'!$A80:$M205,2)</f>
        <v>GTA</v>
      </c>
      <c r="C83" s="193">
        <f>VLOOKUP($A83,'Competitor Address List'!$A80:$M205,3)</f>
        <v>38</v>
      </c>
      <c r="D83" s="194">
        <f>VLOOKUP($A83,'Competitor Address List'!$A80:$M205,4)</f>
        <v>38</v>
      </c>
      <c r="E83" s="193">
        <f>VLOOKUP($A83,'Competitor Address List'!$A80:$M205,6)</f>
        <v>38</v>
      </c>
      <c r="F83" s="194">
        <f>VLOOKUP($A83,'Competitor Address List'!$A80:$M205,7)</f>
        <v>38</v>
      </c>
      <c r="G83" s="195">
        <f>VLOOKUP($A83,'Competitor Address List'!$A80:$M205,9)</f>
        <v>38</v>
      </c>
      <c r="H83" s="195">
        <f>VLOOKUP($A83,'Competitor Address List'!$A80:$M205,10)</f>
        <v>38</v>
      </c>
      <c r="I83" s="247">
        <f>VLOOKUP($A83,'Competitor Address List'!$A80:$M205,11)</f>
        <v>38</v>
      </c>
      <c r="J83" s="200"/>
    </row>
    <row r="84" spans="1:10" ht="20.100000000000001" customHeight="1" x14ac:dyDescent="0.2">
      <c r="A84" s="243"/>
      <c r="B84" s="243"/>
      <c r="C84" s="196">
        <f>VLOOKUP($A83+0.5,'Competitor Address List'!$A81:$M205,3)</f>
        <v>38.5</v>
      </c>
      <c r="D84" s="197">
        <f>VLOOKUP($A83+0.5,'Competitor Address List'!$A81:$M205,4)</f>
        <v>38.5</v>
      </c>
      <c r="E84" s="196">
        <f>VLOOKUP($A83+0.5,'Competitor Address List'!$A81:$M205,6)</f>
        <v>38.5</v>
      </c>
      <c r="F84" s="197">
        <f>VLOOKUP($A83+0.5,'Competitor Address List'!$A81:$M205,7)</f>
        <v>38.5</v>
      </c>
      <c r="G84" s="198">
        <f>VLOOKUP($A83+0.5,'Competitor Address List'!$A81:$M205,9)</f>
        <v>38.5</v>
      </c>
      <c r="H84" s="198">
        <f>VLOOKUP($A83+0.5,'Competitor Address List'!$A81:$M205,10)</f>
        <v>38.5</v>
      </c>
      <c r="I84" s="246"/>
      <c r="J84" s="200"/>
    </row>
    <row r="85" spans="1:10" ht="20.100000000000001" customHeight="1" x14ac:dyDescent="0.25">
      <c r="A85" s="242">
        <v>39</v>
      </c>
      <c r="B85" s="242" t="str">
        <f>VLOOKUP(A85,'Competitor Address List'!$A82:$M205,2)</f>
        <v>GTA</v>
      </c>
      <c r="C85" s="193">
        <f>VLOOKUP($A85,'Competitor Address List'!$A82:$M205,3)</f>
        <v>39</v>
      </c>
      <c r="D85" s="194">
        <f>VLOOKUP($A85,'Competitor Address List'!$A82:$M205,4)</f>
        <v>39</v>
      </c>
      <c r="E85" s="193">
        <f>VLOOKUP($A85,'Competitor Address List'!$A82:$M205,6)</f>
        <v>39</v>
      </c>
      <c r="F85" s="194">
        <f>VLOOKUP($A85,'Competitor Address List'!$A82:$M205,7)</f>
        <v>39</v>
      </c>
      <c r="G85" s="195">
        <f>VLOOKUP($A85,'Competitor Address List'!$A82:$M205,9)</f>
        <v>39</v>
      </c>
      <c r="H85" s="195">
        <f>VLOOKUP($A85,'Competitor Address List'!$A82:$M205,10)</f>
        <v>39</v>
      </c>
      <c r="I85" s="247">
        <f>VLOOKUP($A85,'Competitor Address List'!$A82:$M205,11)</f>
        <v>39</v>
      </c>
      <c r="J85" s="200"/>
    </row>
    <row r="86" spans="1:10" ht="20.100000000000001" customHeight="1" x14ac:dyDescent="0.2">
      <c r="A86" s="243"/>
      <c r="B86" s="249"/>
      <c r="C86" s="196">
        <f>VLOOKUP($A85+0.5,'Competitor Address List'!$A83:$M205,3)</f>
        <v>39.5</v>
      </c>
      <c r="D86" s="197">
        <f>VLOOKUP($A85+0.5,'Competitor Address List'!$A83:$M205,4)</f>
        <v>39.5</v>
      </c>
      <c r="E86" s="196">
        <f>VLOOKUP($A85+0.5,'Competitor Address List'!$A83:$M205,6)</f>
        <v>39.5</v>
      </c>
      <c r="F86" s="197">
        <f>VLOOKUP($A85+0.5,'Competitor Address List'!$A83:$M205,7)</f>
        <v>39.5</v>
      </c>
      <c r="G86" s="198">
        <f>VLOOKUP($A85+0.5,'Competitor Address List'!$A83:$M205,9)</f>
        <v>39.5</v>
      </c>
      <c r="H86" s="198">
        <f>VLOOKUP($A85+0.5,'Competitor Address List'!$A83:$M205,10)</f>
        <v>39.5</v>
      </c>
      <c r="I86" s="246"/>
      <c r="J86" s="200"/>
    </row>
    <row r="87" spans="1:10" ht="20.100000000000001" customHeight="1" x14ac:dyDescent="0.25">
      <c r="A87" s="242">
        <v>40</v>
      </c>
      <c r="B87" s="244" t="str">
        <f>VLOOKUP(A87,'Competitor Address List'!$A84:$M205,2)</f>
        <v>GTA</v>
      </c>
      <c r="C87" s="193">
        <f>VLOOKUP($A87,'Competitor Address List'!$A84:$M205,3)</f>
        <v>40</v>
      </c>
      <c r="D87" s="194">
        <f>VLOOKUP($A87,'Competitor Address List'!$A84:$M205,4)</f>
        <v>40</v>
      </c>
      <c r="E87" s="193">
        <f>VLOOKUP($A87,'Competitor Address List'!$A84:$M205,6)</f>
        <v>40</v>
      </c>
      <c r="F87" s="194">
        <f>VLOOKUP($A87,'Competitor Address List'!$A84:$M205,7)</f>
        <v>40</v>
      </c>
      <c r="G87" s="195">
        <f>VLOOKUP($A87,'Competitor Address List'!$A84:$M205,9)</f>
        <v>40</v>
      </c>
      <c r="H87" s="195">
        <f>VLOOKUP($A87,'Competitor Address List'!$A84:$M205,10)</f>
        <v>40</v>
      </c>
      <c r="I87" s="247">
        <f>VLOOKUP($A87,'Competitor Address List'!$A84:$M205,11)</f>
        <v>40</v>
      </c>
      <c r="J87" s="200"/>
    </row>
    <row r="88" spans="1:10" ht="20.100000000000001" customHeight="1" x14ac:dyDescent="0.2">
      <c r="A88" s="243"/>
      <c r="B88" s="243"/>
      <c r="C88" s="196">
        <f>VLOOKUP($A87+0.5,'Competitor Address List'!$A85:$M205,3)</f>
        <v>40.5</v>
      </c>
      <c r="D88" s="197">
        <f>VLOOKUP($A87+0.5,'Competitor Address List'!$A85:$M205,4)</f>
        <v>40.5</v>
      </c>
      <c r="E88" s="196">
        <f>VLOOKUP($A87+0.5,'Competitor Address List'!$A85:$M205,6)</f>
        <v>40.5</v>
      </c>
      <c r="F88" s="197">
        <f>VLOOKUP($A87+0.5,'Competitor Address List'!$A85:$M205,7)</f>
        <v>40.5</v>
      </c>
      <c r="G88" s="198">
        <f>VLOOKUP($A87+0.5,'Competitor Address List'!$A85:$M205,9)</f>
        <v>40.5</v>
      </c>
      <c r="H88" s="198">
        <f>VLOOKUP($A87+0.5,'Competitor Address List'!$A85:$M205,10)</f>
        <v>40.5</v>
      </c>
      <c r="I88" s="248"/>
      <c r="J88" s="200"/>
    </row>
    <row r="89" spans="1:10" ht="20.100000000000001" customHeight="1" x14ac:dyDescent="0.25">
      <c r="A89" s="242">
        <v>41</v>
      </c>
      <c r="B89" s="242" t="str">
        <f>VLOOKUP(A89,'Competitor Address List'!$A86:$M205,2)</f>
        <v>GTA</v>
      </c>
      <c r="C89" s="193">
        <f>VLOOKUP($A89,'Competitor Address List'!$A86:$M205,3)</f>
        <v>41</v>
      </c>
      <c r="D89" s="194">
        <f>VLOOKUP($A89,'Competitor Address List'!$A86:$M205,4)</f>
        <v>41</v>
      </c>
      <c r="E89" s="193">
        <f>VLOOKUP($A89,'Competitor Address List'!$A86:$M205,6)</f>
        <v>41</v>
      </c>
      <c r="F89" s="194">
        <f>VLOOKUP($A89,'Competitor Address List'!$A86:$M205,7)</f>
        <v>41</v>
      </c>
      <c r="G89" s="195">
        <f>VLOOKUP($A89,'Competitor Address List'!$A86:$M205,9)</f>
        <v>41</v>
      </c>
      <c r="H89" s="195">
        <f>VLOOKUP($A89,'Competitor Address List'!$A86:$M205,10)</f>
        <v>41</v>
      </c>
      <c r="I89" s="247">
        <f>VLOOKUP($A89,'Competitor Address List'!$A86:$M205,11)</f>
        <v>41</v>
      </c>
      <c r="J89" s="200"/>
    </row>
    <row r="90" spans="1:10" ht="20.100000000000001" customHeight="1" x14ac:dyDescent="0.2">
      <c r="A90" s="243"/>
      <c r="B90" s="249"/>
      <c r="C90" s="196">
        <f>VLOOKUP($A89+0.5,'Competitor Address List'!$A87:$M205,3)</f>
        <v>41.5</v>
      </c>
      <c r="D90" s="197">
        <f>VLOOKUP($A89+0.5,'Competitor Address List'!$A87:$M205,4)</f>
        <v>41.5</v>
      </c>
      <c r="E90" s="196">
        <f>VLOOKUP($A89+0.5,'Competitor Address List'!$A87:$M205,6)</f>
        <v>41.5</v>
      </c>
      <c r="F90" s="197">
        <f>VLOOKUP($A89+0.5,'Competitor Address List'!$A87:$M205,7)</f>
        <v>41.5</v>
      </c>
      <c r="G90" s="198">
        <f>VLOOKUP($A89+0.5,'Competitor Address List'!$A87:$M205,9)</f>
        <v>41.5</v>
      </c>
      <c r="H90" s="198">
        <f>VLOOKUP($A89+0.5,'Competitor Address List'!$A87:$M205,10)</f>
        <v>41.5</v>
      </c>
      <c r="I90" s="246"/>
      <c r="J90" s="200"/>
    </row>
    <row r="91" spans="1:10" ht="20.100000000000001" customHeight="1" x14ac:dyDescent="0.25">
      <c r="A91" s="242">
        <v>42</v>
      </c>
      <c r="B91" s="244" t="str">
        <f>VLOOKUP(A91,'Competitor Address List'!$A88:$M205,2)</f>
        <v>GTA</v>
      </c>
      <c r="C91" s="193">
        <f>VLOOKUP($A91,'Competitor Address List'!$A88:$M205,3)</f>
        <v>42</v>
      </c>
      <c r="D91" s="194">
        <f>VLOOKUP($A91,'Competitor Address List'!$A88:$M205,4)</f>
        <v>42</v>
      </c>
      <c r="E91" s="193">
        <f>VLOOKUP($A91,'Competitor Address List'!$A88:$M205,6)</f>
        <v>42</v>
      </c>
      <c r="F91" s="194">
        <f>VLOOKUP($A91,'Competitor Address List'!$A88:$M205,7)</f>
        <v>42</v>
      </c>
      <c r="G91" s="195">
        <f>VLOOKUP($A91,'Competitor Address List'!$A88:$M205,9)</f>
        <v>42</v>
      </c>
      <c r="H91" s="195">
        <f>VLOOKUP($A91,'Competitor Address List'!$A88:$M205,10)</f>
        <v>42</v>
      </c>
      <c r="I91" s="245">
        <f>VLOOKUP($A91,'Competitor Address List'!$A88:$M205,11)</f>
        <v>42</v>
      </c>
      <c r="J91" s="200"/>
    </row>
    <row r="92" spans="1:10" ht="20.100000000000001" customHeight="1" x14ac:dyDescent="0.2">
      <c r="A92" s="243"/>
      <c r="B92" s="243"/>
      <c r="C92" s="196">
        <f>VLOOKUP($A91+0.5,'Competitor Address List'!$A89:$M205,3)</f>
        <v>42.5</v>
      </c>
      <c r="D92" s="197">
        <f>VLOOKUP($A91+0.5,'Competitor Address List'!$A89:$M205,4)</f>
        <v>42.5</v>
      </c>
      <c r="E92" s="196">
        <f>VLOOKUP($A91+0.5,'Competitor Address List'!$A89:$M205,6)</f>
        <v>42.5</v>
      </c>
      <c r="F92" s="197">
        <f>VLOOKUP($A91+0.5,'Competitor Address List'!$A89:$M205,7)</f>
        <v>42.5</v>
      </c>
      <c r="G92" s="198">
        <f>VLOOKUP($A91+0.5,'Competitor Address List'!$A89:$M205,9)</f>
        <v>42.5</v>
      </c>
      <c r="H92" s="198">
        <f>VLOOKUP($A91+0.5,'Competitor Address List'!$A89:$M205,10)</f>
        <v>42.5</v>
      </c>
      <c r="I92" s="246"/>
      <c r="J92" s="200"/>
    </row>
    <row r="93" spans="1:10" ht="20.100000000000001" customHeight="1" x14ac:dyDescent="0.25">
      <c r="A93" s="242">
        <v>43</v>
      </c>
      <c r="B93" s="242" t="str">
        <f>VLOOKUP(A93,'Competitor Address List'!$A90:$M205,2)</f>
        <v>GTA</v>
      </c>
      <c r="C93" s="193">
        <f>VLOOKUP($A93,'Competitor Address List'!$A90:$M205,3)</f>
        <v>43</v>
      </c>
      <c r="D93" s="194">
        <f>VLOOKUP($A93,'Competitor Address List'!$A90:$M205,4)</f>
        <v>43</v>
      </c>
      <c r="E93" s="193">
        <f>VLOOKUP($A93,'Competitor Address List'!$A90:$M205,6)</f>
        <v>43</v>
      </c>
      <c r="F93" s="194">
        <f>VLOOKUP($A93,'Competitor Address List'!$A90:$M205,7)</f>
        <v>43</v>
      </c>
      <c r="G93" s="195">
        <f>VLOOKUP($A93,'Competitor Address List'!$A90:$M205,9)</f>
        <v>43</v>
      </c>
      <c r="H93" s="195">
        <f>VLOOKUP($A93,'Competitor Address List'!$A90:$M205,10)</f>
        <v>43</v>
      </c>
      <c r="I93" s="247">
        <f>VLOOKUP($A93,'Competitor Address List'!$A90:$M205,11)</f>
        <v>43</v>
      </c>
      <c r="J93" s="200"/>
    </row>
    <row r="94" spans="1:10" ht="20.100000000000001" customHeight="1" x14ac:dyDescent="0.2">
      <c r="A94" s="243"/>
      <c r="B94" s="249"/>
      <c r="C94" s="196">
        <f>VLOOKUP($A93+0.5,'Competitor Address List'!$A91:$M205,3)</f>
        <v>43.5</v>
      </c>
      <c r="D94" s="197">
        <f>VLOOKUP($A93+0.5,'Competitor Address List'!$A91:$M205,4)</f>
        <v>43.5</v>
      </c>
      <c r="E94" s="196">
        <f>VLOOKUP($A93+0.5,'Competitor Address List'!$A91:$M205,6)</f>
        <v>43.5</v>
      </c>
      <c r="F94" s="197">
        <f>VLOOKUP($A93+0.5,'Competitor Address List'!$A91:$M205,7)</f>
        <v>43.5</v>
      </c>
      <c r="G94" s="198">
        <f>VLOOKUP($A93+0.5,'Competitor Address List'!$A91:$M205,9)</f>
        <v>43.5</v>
      </c>
      <c r="H94" s="198">
        <f>VLOOKUP($A93+0.5,'Competitor Address List'!$A91:$M205,10)</f>
        <v>43.5</v>
      </c>
      <c r="I94" s="246"/>
      <c r="J94" s="200"/>
    </row>
    <row r="95" spans="1:10" ht="20.100000000000001" customHeight="1" x14ac:dyDescent="0.25">
      <c r="A95" s="242">
        <v>44</v>
      </c>
      <c r="B95" s="244" t="str">
        <f>VLOOKUP(A95,'Competitor Address List'!$A92:$M205,2)</f>
        <v>GTA</v>
      </c>
      <c r="C95" s="193">
        <f>VLOOKUP($A95,'Competitor Address List'!$A92:$M205,3)</f>
        <v>44</v>
      </c>
      <c r="D95" s="194">
        <f>VLOOKUP($A95,'Competitor Address List'!$A92:$M205,4)</f>
        <v>44</v>
      </c>
      <c r="E95" s="193">
        <f>VLOOKUP($A95,'Competitor Address List'!$A92:$M205,6)</f>
        <v>44</v>
      </c>
      <c r="F95" s="194">
        <f>VLOOKUP($A95,'Competitor Address List'!$A92:$M205,7)</f>
        <v>44</v>
      </c>
      <c r="G95" s="195">
        <f>VLOOKUP($A95,'Competitor Address List'!$A92:$M205,9)</f>
        <v>44</v>
      </c>
      <c r="H95" s="195">
        <f>VLOOKUP($A95,'Competitor Address List'!$A92:$M205,10)</f>
        <v>44</v>
      </c>
      <c r="I95" s="247">
        <f>VLOOKUP($A95,'Competitor Address List'!$A92:$M205,11)</f>
        <v>44</v>
      </c>
      <c r="J95" s="200"/>
    </row>
    <row r="96" spans="1:10" ht="20.100000000000001" customHeight="1" x14ac:dyDescent="0.2">
      <c r="A96" s="243"/>
      <c r="B96" s="243"/>
      <c r="C96" s="196">
        <f>VLOOKUP($A95+0.5,'Competitor Address List'!$A93:$M205,3)</f>
        <v>44.5</v>
      </c>
      <c r="D96" s="197">
        <f>VLOOKUP($A95+0.5,'Competitor Address List'!$A93:$M205,4)</f>
        <v>44.5</v>
      </c>
      <c r="E96" s="196">
        <f>VLOOKUP($A95+0.5,'Competitor Address List'!$A93:$M205,6)</f>
        <v>44.5</v>
      </c>
      <c r="F96" s="197">
        <f>VLOOKUP($A95+0.5,'Competitor Address List'!$A93:$M205,7)</f>
        <v>44.5</v>
      </c>
      <c r="G96" s="198">
        <f>VLOOKUP($A95+0.5,'Competitor Address List'!$A93:$M205,9)</f>
        <v>44.5</v>
      </c>
      <c r="H96" s="198">
        <f>VLOOKUP($A95+0.5,'Competitor Address List'!$A93:$M205,10)</f>
        <v>44.5</v>
      </c>
      <c r="I96" s="246"/>
      <c r="J96" s="200"/>
    </row>
    <row r="97" spans="1:10" ht="20.100000000000001" customHeight="1" x14ac:dyDescent="0.25">
      <c r="A97" s="242">
        <v>45</v>
      </c>
      <c r="B97" s="242" t="str">
        <f>VLOOKUP(A97,'Competitor Address List'!$A94:$M205,2)</f>
        <v>GTA</v>
      </c>
      <c r="C97" s="193">
        <f>VLOOKUP($A97,'Competitor Address List'!$A94:$M205,3)</f>
        <v>45</v>
      </c>
      <c r="D97" s="194">
        <f>VLOOKUP($A97,'Competitor Address List'!$A94:$M205,4)</f>
        <v>45</v>
      </c>
      <c r="E97" s="193">
        <f>VLOOKUP($A97,'Competitor Address List'!$A94:$M205,6)</f>
        <v>45</v>
      </c>
      <c r="F97" s="194">
        <f>VLOOKUP($A97,'Competitor Address List'!$A94:$M205,7)</f>
        <v>45</v>
      </c>
      <c r="G97" s="195">
        <f>VLOOKUP($A97,'Competitor Address List'!$A94:$M205,9)</f>
        <v>45</v>
      </c>
      <c r="H97" s="195">
        <f>VLOOKUP($A97,'Competitor Address List'!$A94:$M205,10)</f>
        <v>45</v>
      </c>
      <c r="I97" s="247">
        <f>VLOOKUP($A97,'Competitor Address List'!$A94:$M205,11)</f>
        <v>45</v>
      </c>
      <c r="J97" s="200"/>
    </row>
    <row r="98" spans="1:10" ht="20.100000000000001" customHeight="1" x14ac:dyDescent="0.2">
      <c r="A98" s="243"/>
      <c r="B98" s="249"/>
      <c r="C98" s="196">
        <f>VLOOKUP($A97+0.5,'Competitor Address List'!$A95:$M205,3)</f>
        <v>45.5</v>
      </c>
      <c r="D98" s="197">
        <f>VLOOKUP($A97+0.5,'Competitor Address List'!$A95:$M205,4)</f>
        <v>45.5</v>
      </c>
      <c r="E98" s="196">
        <f>VLOOKUP($A97+0.5,'Competitor Address List'!$A95:$M205,6)</f>
        <v>45.5</v>
      </c>
      <c r="F98" s="197">
        <f>VLOOKUP($A97+0.5,'Competitor Address List'!$A95:$M205,7)</f>
        <v>45.5</v>
      </c>
      <c r="G98" s="198">
        <f>VLOOKUP($A97+0.5,'Competitor Address List'!$A95:$M205,9)</f>
        <v>45.5</v>
      </c>
      <c r="H98" s="198">
        <f>VLOOKUP($A97+0.5,'Competitor Address List'!$A95:$M205,10)</f>
        <v>45.5</v>
      </c>
      <c r="I98" s="246"/>
      <c r="J98" s="200"/>
    </row>
    <row r="99" spans="1:10" ht="20.100000000000001" customHeight="1" x14ac:dyDescent="0.25">
      <c r="A99" s="242">
        <v>46</v>
      </c>
      <c r="B99" s="244" t="str">
        <f>VLOOKUP(A99,'Competitor Address List'!$A96:$M205,2)</f>
        <v>GTA</v>
      </c>
      <c r="C99" s="193">
        <f>VLOOKUP($A99,'Competitor Address List'!$A96:$M205,3)</f>
        <v>46</v>
      </c>
      <c r="D99" s="194">
        <f>VLOOKUP($A99,'Competitor Address List'!$A96:$M205,4)</f>
        <v>46</v>
      </c>
      <c r="E99" s="193">
        <f>VLOOKUP($A99,'Competitor Address List'!$A96:$M205,6)</f>
        <v>46</v>
      </c>
      <c r="F99" s="194">
        <f>VLOOKUP($A99,'Competitor Address List'!$A96:$M205,7)</f>
        <v>46</v>
      </c>
      <c r="G99" s="195">
        <f>VLOOKUP($A99,'Competitor Address List'!$A96:$M205,9)</f>
        <v>46</v>
      </c>
      <c r="H99" s="195">
        <f>VLOOKUP($A99,'Competitor Address List'!$A96:$M205,10)</f>
        <v>46</v>
      </c>
      <c r="I99" s="247">
        <f>VLOOKUP($A99,'Competitor Address List'!$A96:$M205,11)</f>
        <v>46</v>
      </c>
      <c r="J99" s="200"/>
    </row>
    <row r="100" spans="1:10" ht="20.100000000000001" customHeight="1" x14ac:dyDescent="0.2">
      <c r="A100" s="243"/>
      <c r="B100" s="243"/>
      <c r="C100" s="196">
        <f>VLOOKUP($A99+0.5,'Competitor Address List'!$A97:$M205,3)</f>
        <v>46.5</v>
      </c>
      <c r="D100" s="197">
        <f>VLOOKUP($A99+0.5,'Competitor Address List'!$A97:$M205,4)</f>
        <v>46.5</v>
      </c>
      <c r="E100" s="196">
        <f>VLOOKUP($A99+0.5,'Competitor Address List'!$A97:$M205,6)</f>
        <v>46.5</v>
      </c>
      <c r="F100" s="197">
        <f>VLOOKUP($A99+0.5,'Competitor Address List'!$A97:$M205,7)</f>
        <v>46.5</v>
      </c>
      <c r="G100" s="198">
        <f>VLOOKUP($A99+0.5,'Competitor Address List'!$A97:$M205,9)</f>
        <v>46.5</v>
      </c>
      <c r="H100" s="198">
        <f>VLOOKUP($A99+0.5,'Competitor Address List'!$A97:$M205,10)</f>
        <v>46.5</v>
      </c>
      <c r="I100" s="248"/>
      <c r="J100" s="200"/>
    </row>
    <row r="101" spans="1:10" ht="20.100000000000001" customHeight="1" x14ac:dyDescent="0.25">
      <c r="A101" s="242">
        <v>47</v>
      </c>
      <c r="B101" s="242" t="str">
        <f>VLOOKUP(A101,'Competitor Address List'!$A98:$M205,2)</f>
        <v>GTA</v>
      </c>
      <c r="C101" s="193">
        <f>VLOOKUP($A101,'Competitor Address List'!$A98:$M205,3)</f>
        <v>47</v>
      </c>
      <c r="D101" s="194">
        <f>VLOOKUP($A101,'Competitor Address List'!$A98:$M205,4)</f>
        <v>47</v>
      </c>
      <c r="E101" s="193">
        <f>VLOOKUP($A101,'Competitor Address List'!$A98:$M205,6)</f>
        <v>47</v>
      </c>
      <c r="F101" s="194">
        <f>VLOOKUP($A101,'Competitor Address List'!$A98:$M205,7)</f>
        <v>47</v>
      </c>
      <c r="G101" s="195">
        <f>VLOOKUP($A101,'Competitor Address List'!$A98:$M205,9)</f>
        <v>47</v>
      </c>
      <c r="H101" s="195">
        <f>VLOOKUP($A101,'Competitor Address List'!$A98:$M205,10)</f>
        <v>47</v>
      </c>
      <c r="I101" s="247">
        <f>VLOOKUP($A101,'Competitor Address List'!$A98:$M205,11)</f>
        <v>47</v>
      </c>
      <c r="J101" s="200"/>
    </row>
    <row r="102" spans="1:10" ht="20.100000000000001" customHeight="1" x14ac:dyDescent="0.2">
      <c r="A102" s="243"/>
      <c r="B102" s="249"/>
      <c r="C102" s="196">
        <f>VLOOKUP($A101+0.5,'Competitor Address List'!$A99:$M205,3)</f>
        <v>47.5</v>
      </c>
      <c r="D102" s="197">
        <f>VLOOKUP($A101+0.5,'Competitor Address List'!$A99:$M205,4)</f>
        <v>47.5</v>
      </c>
      <c r="E102" s="196">
        <f>VLOOKUP($A101+0.5,'Competitor Address List'!$A99:$M205,6)</f>
        <v>47.5</v>
      </c>
      <c r="F102" s="197">
        <f>VLOOKUP($A101+0.5,'Competitor Address List'!$A99:$M205,7)</f>
        <v>47.5</v>
      </c>
      <c r="G102" s="198">
        <f>VLOOKUP($A101+0.5,'Competitor Address List'!$A99:$M205,9)</f>
        <v>47.5</v>
      </c>
      <c r="H102" s="198">
        <f>VLOOKUP($A101+0.5,'Competitor Address List'!$A99:$M205,10)</f>
        <v>47.5</v>
      </c>
      <c r="I102" s="246"/>
      <c r="J102" s="200"/>
    </row>
    <row r="103" spans="1:10" ht="20.100000000000001" customHeight="1" x14ac:dyDescent="0.25">
      <c r="A103" s="242">
        <v>48</v>
      </c>
      <c r="B103" s="244" t="str">
        <f>VLOOKUP(A103,'Competitor Address List'!$A100:$M205,2)</f>
        <v>GTA</v>
      </c>
      <c r="C103" s="193">
        <f>VLOOKUP($A103,'Competitor Address List'!$A100:$M205,3)</f>
        <v>48</v>
      </c>
      <c r="D103" s="194">
        <f>VLOOKUP($A103,'Competitor Address List'!$A100:$M205,4)</f>
        <v>48</v>
      </c>
      <c r="E103" s="193">
        <f>VLOOKUP($A103,'Competitor Address List'!$A100:$M205,6)</f>
        <v>48</v>
      </c>
      <c r="F103" s="194">
        <f>VLOOKUP($A103,'Competitor Address List'!$A100:$M205,7)</f>
        <v>48</v>
      </c>
      <c r="G103" s="195">
        <f>VLOOKUP($A103,'Competitor Address List'!$A100:$M205,9)</f>
        <v>48</v>
      </c>
      <c r="H103" s="195">
        <f>VLOOKUP($A103,'Competitor Address List'!$A100:$M205,10)</f>
        <v>48</v>
      </c>
      <c r="I103" s="245">
        <f>VLOOKUP($A103,'Competitor Address List'!$A100:$M205,11)</f>
        <v>48</v>
      </c>
      <c r="J103" s="200"/>
    </row>
    <row r="104" spans="1:10" ht="20.100000000000001" customHeight="1" x14ac:dyDescent="0.2">
      <c r="A104" s="243"/>
      <c r="B104" s="243"/>
      <c r="C104" s="196">
        <f>VLOOKUP($A103+0.5,'Competitor Address List'!$A101:$M205,3)</f>
        <v>48.5</v>
      </c>
      <c r="D104" s="197">
        <f>VLOOKUP($A103+0.5,'Competitor Address List'!$A101:$M205,4)</f>
        <v>48.5</v>
      </c>
      <c r="E104" s="196">
        <f>VLOOKUP($A103+0.5,'Competitor Address List'!$A101:$M205,6)</f>
        <v>48.5</v>
      </c>
      <c r="F104" s="197">
        <f>VLOOKUP($A103+0.5,'Competitor Address List'!$A101:$M205,7)</f>
        <v>48.5</v>
      </c>
      <c r="G104" s="198">
        <f>VLOOKUP($A103+0.5,'Competitor Address List'!$A101:$M205,9)</f>
        <v>48.5</v>
      </c>
      <c r="H104" s="198">
        <f>VLOOKUP($A103+0.5,'Competitor Address List'!$A101:$M205,10)</f>
        <v>48.5</v>
      </c>
      <c r="I104" s="246"/>
      <c r="J104" s="200"/>
    </row>
    <row r="105" spans="1:10" ht="20.100000000000001" customHeight="1" x14ac:dyDescent="0.25">
      <c r="A105" s="242">
        <v>49</v>
      </c>
      <c r="B105" s="242" t="str">
        <f>VLOOKUP(A105,'Competitor Address List'!$A102:$M205,2)</f>
        <v>GTA</v>
      </c>
      <c r="C105" s="193">
        <f>VLOOKUP($A105,'Competitor Address List'!$A102:$M205,3)</f>
        <v>49</v>
      </c>
      <c r="D105" s="194">
        <f>VLOOKUP($A105,'Competitor Address List'!$A102:$M205,4)</f>
        <v>49</v>
      </c>
      <c r="E105" s="193">
        <f>VLOOKUP($A105,'Competitor Address List'!$A102:$M205,6)</f>
        <v>49</v>
      </c>
      <c r="F105" s="194">
        <f>VLOOKUP($A105,'Competitor Address List'!$A102:$M205,7)</f>
        <v>49</v>
      </c>
      <c r="G105" s="195">
        <f>VLOOKUP($A105,'Competitor Address List'!$A102:$M205,9)</f>
        <v>49</v>
      </c>
      <c r="H105" s="195">
        <f>VLOOKUP($A105,'Competitor Address List'!$A102:$M205,10)</f>
        <v>49</v>
      </c>
      <c r="I105" s="245">
        <f>VLOOKUP($A105,'Competitor Address List'!$A102:$M205,11)</f>
        <v>49</v>
      </c>
      <c r="J105" s="200"/>
    </row>
    <row r="106" spans="1:10" ht="20.100000000000001" customHeight="1" x14ac:dyDescent="0.2">
      <c r="A106" s="243"/>
      <c r="B106" s="249"/>
      <c r="C106" s="196">
        <f>VLOOKUP($A105+0.5,'Competitor Address List'!$A103:$M205,3)</f>
        <v>49.5</v>
      </c>
      <c r="D106" s="197">
        <f>VLOOKUP($A105+0.5,'Competitor Address List'!$A103:$M205,4)</f>
        <v>49.5</v>
      </c>
      <c r="E106" s="196">
        <f>VLOOKUP($A105+0.5,'Competitor Address List'!$A103:$M205,6)</f>
        <v>49.5</v>
      </c>
      <c r="F106" s="197">
        <f>VLOOKUP($A105+0.5,'Competitor Address List'!$A103:$M205,7)</f>
        <v>49.5</v>
      </c>
      <c r="G106" s="198">
        <f>VLOOKUP($A105+0.5,'Competitor Address List'!$A103:$M205,9)</f>
        <v>49.5</v>
      </c>
      <c r="H106" s="198">
        <f>VLOOKUP($A105+0.5,'Competitor Address List'!$A103:$M205,10)</f>
        <v>49.5</v>
      </c>
      <c r="I106" s="246"/>
      <c r="J106" s="200"/>
    </row>
    <row r="107" spans="1:10" ht="20.100000000000001" customHeight="1" x14ac:dyDescent="0.25">
      <c r="A107" s="242">
        <v>50</v>
      </c>
      <c r="B107" s="244" t="str">
        <f>VLOOKUP(A107,'Competitor Address List'!$A104:$M205,2)</f>
        <v>GTA</v>
      </c>
      <c r="C107" s="193">
        <f>VLOOKUP($A107,'Competitor Address List'!$A104:$M205,3)</f>
        <v>50</v>
      </c>
      <c r="D107" s="194">
        <f>VLOOKUP($A107,'Competitor Address List'!$A104:$M205,4)</f>
        <v>50</v>
      </c>
      <c r="E107" s="193">
        <f>VLOOKUP($A107,'Competitor Address List'!$A104:$M205,6)</f>
        <v>50</v>
      </c>
      <c r="F107" s="194">
        <f>VLOOKUP($A107,'Competitor Address List'!$A104:$M205,7)</f>
        <v>50</v>
      </c>
      <c r="G107" s="195">
        <f>VLOOKUP($A107,'Competitor Address List'!$A104:$M205,9)</f>
        <v>50</v>
      </c>
      <c r="H107" s="195">
        <f>VLOOKUP($A107,'Competitor Address List'!$A104:$M205,10)</f>
        <v>50</v>
      </c>
      <c r="I107" s="247">
        <f>VLOOKUP($A107,'Competitor Address List'!$A104:$M205,11)</f>
        <v>50</v>
      </c>
      <c r="J107" s="200"/>
    </row>
    <row r="108" spans="1:10" ht="20.100000000000001" customHeight="1" x14ac:dyDescent="0.2">
      <c r="A108" s="243"/>
      <c r="B108" s="243"/>
      <c r="C108" s="196">
        <f>VLOOKUP($A107+0.5,'Competitor Address List'!$A105:$M205,3)</f>
        <v>50.5</v>
      </c>
      <c r="D108" s="197">
        <f>VLOOKUP($A107+0.5,'Competitor Address List'!$A105:$M205,4)</f>
        <v>50.5</v>
      </c>
      <c r="E108" s="196">
        <f>VLOOKUP($A107+0.5,'Competitor Address List'!$A105:$M205,6)</f>
        <v>50.5</v>
      </c>
      <c r="F108" s="197">
        <f>VLOOKUP($A107+0.5,'Competitor Address List'!$A105:$M205,7)</f>
        <v>50.5</v>
      </c>
      <c r="G108" s="198">
        <f>VLOOKUP($A107+0.5,'Competitor Address List'!$A105:$M205,9)</f>
        <v>50.5</v>
      </c>
      <c r="H108" s="198">
        <f>VLOOKUP($A107+0.5,'Competitor Address List'!$A105:$M205,10)</f>
        <v>50.5</v>
      </c>
      <c r="I108" s="246"/>
      <c r="J108" s="200"/>
    </row>
    <row r="109" spans="1:10" ht="20.100000000000001" customHeight="1" x14ac:dyDescent="0.25">
      <c r="A109" s="242">
        <v>51</v>
      </c>
      <c r="B109" s="242" t="str">
        <f>VLOOKUP(A109,'Competitor Address List'!$A106:$M205,2)</f>
        <v>GTA</v>
      </c>
      <c r="C109" s="193">
        <f>VLOOKUP($A109,'Competitor Address List'!$A106:$M205,3)</f>
        <v>51</v>
      </c>
      <c r="D109" s="194">
        <f>VLOOKUP($A109,'Competitor Address List'!$A106:$M205,4)</f>
        <v>51</v>
      </c>
      <c r="E109" s="193">
        <f>VLOOKUP($A109,'Competitor Address List'!$A106:$M205,6)</f>
        <v>51</v>
      </c>
      <c r="F109" s="194">
        <f>VLOOKUP($A109,'Competitor Address List'!$A106:$M205,7)</f>
        <v>51</v>
      </c>
      <c r="G109" s="195">
        <f>VLOOKUP($A109,'Competitor Address List'!$A106:$M205,9)</f>
        <v>51</v>
      </c>
      <c r="H109" s="195">
        <f>VLOOKUP($A109,'Competitor Address List'!$A106:$M205,10)</f>
        <v>51</v>
      </c>
      <c r="I109" s="247">
        <f>VLOOKUP($A109,'Competitor Address List'!$A106:$M205,11)</f>
        <v>51</v>
      </c>
      <c r="J109" s="200"/>
    </row>
    <row r="110" spans="1:10" ht="20.100000000000001" customHeight="1" x14ac:dyDescent="0.2">
      <c r="A110" s="243"/>
      <c r="B110" s="249"/>
      <c r="C110" s="196">
        <f>VLOOKUP($A109+0.5,'Competitor Address List'!$A107:$M205,3)</f>
        <v>51.5</v>
      </c>
      <c r="D110" s="197">
        <f>VLOOKUP($A109+0.5,'Competitor Address List'!$A107:$M205,4)</f>
        <v>51.5</v>
      </c>
      <c r="E110" s="196">
        <f>VLOOKUP($A109+0.5,'Competitor Address List'!$A107:$M205,6)</f>
        <v>51.5</v>
      </c>
      <c r="F110" s="197">
        <f>VLOOKUP($A109+0.5,'Competitor Address List'!$A107:$M205,7)</f>
        <v>51.5</v>
      </c>
      <c r="G110" s="198">
        <f>VLOOKUP($A109+0.5,'Competitor Address List'!$A107:$M205,9)</f>
        <v>51.5</v>
      </c>
      <c r="H110" s="198">
        <f>VLOOKUP($A109+0.5,'Competitor Address List'!$A107:$M205,10)</f>
        <v>51.5</v>
      </c>
      <c r="I110" s="246"/>
      <c r="J110" s="200"/>
    </row>
    <row r="111" spans="1:10" ht="20.100000000000001" customHeight="1" x14ac:dyDescent="0.25">
      <c r="A111" s="242">
        <v>52</v>
      </c>
      <c r="B111" s="244" t="str">
        <f>VLOOKUP(A111,'Competitor Address List'!$A108:$M205,2)</f>
        <v>GTA</v>
      </c>
      <c r="C111" s="193">
        <f>VLOOKUP($A111,'Competitor Address List'!$A108:$M205,3)</f>
        <v>52</v>
      </c>
      <c r="D111" s="194">
        <f>VLOOKUP($A111,'Competitor Address List'!$A108:$M205,4)</f>
        <v>52</v>
      </c>
      <c r="E111" s="193">
        <f>VLOOKUP($A111,'Competitor Address List'!$A108:$M205,6)</f>
        <v>52</v>
      </c>
      <c r="F111" s="194">
        <f>VLOOKUP($A111,'Competitor Address List'!$A108:$M205,7)</f>
        <v>52</v>
      </c>
      <c r="G111" s="195">
        <f>VLOOKUP($A111,'Competitor Address List'!$A108:$M205,9)</f>
        <v>52</v>
      </c>
      <c r="H111" s="195">
        <f>VLOOKUP($A111,'Competitor Address List'!$A108:$M205,10)</f>
        <v>52</v>
      </c>
      <c r="I111" s="247">
        <f>VLOOKUP($A111,'Competitor Address List'!$A108:$M205,11)</f>
        <v>52</v>
      </c>
      <c r="J111" s="200"/>
    </row>
    <row r="112" spans="1:10" ht="20.100000000000001" customHeight="1" x14ac:dyDescent="0.2">
      <c r="A112" s="243"/>
      <c r="B112" s="243"/>
      <c r="C112" s="196">
        <f>VLOOKUP($A111+0.5,'Competitor Address List'!$A109:$M205,3)</f>
        <v>52.5</v>
      </c>
      <c r="D112" s="197">
        <f>VLOOKUP($A111+0.5,'Competitor Address List'!$A109:$M205,4)</f>
        <v>52.5</v>
      </c>
      <c r="E112" s="196">
        <f>VLOOKUP($A111+0.5,'Competitor Address List'!$A109:$M205,6)</f>
        <v>52.5</v>
      </c>
      <c r="F112" s="197">
        <f>VLOOKUP($A111+0.5,'Competitor Address List'!$A109:$M205,7)</f>
        <v>52.5</v>
      </c>
      <c r="G112" s="198">
        <f>VLOOKUP($A111+0.5,'Competitor Address List'!$A109:$M205,9)</f>
        <v>52.5</v>
      </c>
      <c r="H112" s="198">
        <f>VLOOKUP($A111+0.5,'Competitor Address List'!$A109:$M205,10)</f>
        <v>52.5</v>
      </c>
      <c r="I112" s="246"/>
      <c r="J112" s="200"/>
    </row>
    <row r="113" spans="1:10" ht="20.100000000000001" customHeight="1" x14ac:dyDescent="0.25">
      <c r="A113" s="242">
        <v>53</v>
      </c>
      <c r="B113" s="242" t="str">
        <f>VLOOKUP(A113,'Competitor Address List'!$A110:$M205,2)</f>
        <v>GTA</v>
      </c>
      <c r="C113" s="193">
        <f>VLOOKUP($A113,'Competitor Address List'!$A110:$M205,3)</f>
        <v>53</v>
      </c>
      <c r="D113" s="194">
        <f>VLOOKUP($A113,'Competitor Address List'!$A110:$M205,4)</f>
        <v>53</v>
      </c>
      <c r="E113" s="193">
        <f>VLOOKUP($A113,'Competitor Address List'!$A110:$M205,6)</f>
        <v>53</v>
      </c>
      <c r="F113" s="194">
        <f>VLOOKUP($A113,'Competitor Address List'!$A110:$M205,7)</f>
        <v>53</v>
      </c>
      <c r="G113" s="195">
        <f>VLOOKUP($A113,'Competitor Address List'!$A110:$M205,9)</f>
        <v>53</v>
      </c>
      <c r="H113" s="195">
        <f>VLOOKUP($A113,'Competitor Address List'!$A110:$M205,10)</f>
        <v>53</v>
      </c>
      <c r="I113" s="247">
        <f>VLOOKUP($A113,'Competitor Address List'!$A110:$M205,11)</f>
        <v>53</v>
      </c>
      <c r="J113" s="200"/>
    </row>
    <row r="114" spans="1:10" ht="20.100000000000001" customHeight="1" x14ac:dyDescent="0.2">
      <c r="A114" s="243"/>
      <c r="B114" s="243"/>
      <c r="C114" s="196">
        <f>VLOOKUP($A113+0.5,'Competitor Address List'!$A111:$M205,3)</f>
        <v>53.5</v>
      </c>
      <c r="D114" s="197">
        <f>VLOOKUP($A113+0.5,'Competitor Address List'!$A111:$M205,4)</f>
        <v>53.5</v>
      </c>
      <c r="E114" s="196">
        <f>VLOOKUP($A113+0.5,'Competitor Address List'!$A111:$M205,6)</f>
        <v>53.5</v>
      </c>
      <c r="F114" s="197">
        <f>VLOOKUP($A113+0.5,'Competitor Address List'!$A111:$M205,7)</f>
        <v>53.5</v>
      </c>
      <c r="G114" s="198">
        <f>VLOOKUP($A113+0.5,'Competitor Address List'!$A111:$M205,9)</f>
        <v>53.5</v>
      </c>
      <c r="H114" s="198">
        <f>VLOOKUP($A113+0.5,'Competitor Address List'!$A111:$M205,10)</f>
        <v>53.5</v>
      </c>
      <c r="I114" s="246"/>
      <c r="J114" s="200"/>
    </row>
    <row r="115" spans="1:10" ht="20.100000000000001" customHeight="1" x14ac:dyDescent="0.25">
      <c r="A115" s="242">
        <v>54</v>
      </c>
      <c r="B115" s="242" t="str">
        <f>VLOOKUP(A115,'Competitor Address List'!$A112:$M205,2)</f>
        <v>GTA</v>
      </c>
      <c r="C115" s="193">
        <f>VLOOKUP($A115,'Competitor Address List'!$A112:$M205,3)</f>
        <v>54</v>
      </c>
      <c r="D115" s="194">
        <f>VLOOKUP($A115,'Competitor Address List'!$A112:$M205,4)</f>
        <v>54</v>
      </c>
      <c r="E115" s="193">
        <f>VLOOKUP($A115,'Competitor Address List'!$A112:$M205,6)</f>
        <v>54</v>
      </c>
      <c r="F115" s="194">
        <f>VLOOKUP($A115,'Competitor Address List'!$A112:$M205,7)</f>
        <v>54</v>
      </c>
      <c r="G115" s="195">
        <f>VLOOKUP($A115,'Competitor Address List'!$A112:$M205,9)</f>
        <v>54</v>
      </c>
      <c r="H115" s="195">
        <f>VLOOKUP($A115,'Competitor Address List'!$A112:$M205,10)</f>
        <v>54</v>
      </c>
      <c r="I115" s="247">
        <f>VLOOKUP($A115,'Competitor Address List'!$A112:$M205,11)</f>
        <v>54</v>
      </c>
      <c r="J115" s="200"/>
    </row>
    <row r="116" spans="1:10" ht="20.100000000000001" customHeight="1" x14ac:dyDescent="0.2">
      <c r="A116" s="243"/>
      <c r="B116" s="243"/>
      <c r="C116" s="196">
        <f>VLOOKUP($A115+0.5,'Competitor Address List'!$A113:$M205,3)</f>
        <v>54.5</v>
      </c>
      <c r="D116" s="197">
        <f>VLOOKUP($A115+0.5,'Competitor Address List'!$A113:$M205,4)</f>
        <v>54.5</v>
      </c>
      <c r="E116" s="196">
        <f>VLOOKUP($A115+0.5,'Competitor Address List'!$A113:$M205,6)</f>
        <v>54.5</v>
      </c>
      <c r="F116" s="197">
        <f>VLOOKUP($A115+0.5,'Competitor Address List'!$A113:$M205,7)</f>
        <v>54.5</v>
      </c>
      <c r="G116" s="198">
        <f>VLOOKUP($A115+0.5,'Competitor Address List'!$A113:$M205,9)</f>
        <v>54.5</v>
      </c>
      <c r="H116" s="198">
        <f>VLOOKUP($A115+0.5,'Competitor Address List'!$A113:$M205,10)</f>
        <v>54.5</v>
      </c>
      <c r="I116" s="246"/>
      <c r="J116" s="200"/>
    </row>
    <row r="117" spans="1:10" ht="20.100000000000001" customHeight="1" x14ac:dyDescent="0.25">
      <c r="A117" s="242">
        <v>55</v>
      </c>
      <c r="B117" s="244" t="str">
        <f>VLOOKUP(A117,'Competitor Address List'!$A114:$M205,2)</f>
        <v>GTA</v>
      </c>
      <c r="C117" s="193">
        <f>VLOOKUP($A117,'Competitor Address List'!$A114:$M205,3)</f>
        <v>55</v>
      </c>
      <c r="D117" s="194">
        <f>VLOOKUP($A117,'Competitor Address List'!$A114:$M205,4)</f>
        <v>55</v>
      </c>
      <c r="E117" s="193">
        <f>VLOOKUP($A117,'Competitor Address List'!$A114:$M205,6)</f>
        <v>55</v>
      </c>
      <c r="F117" s="194">
        <f>VLOOKUP($A117,'Competitor Address List'!$A114:$M205,7)</f>
        <v>55</v>
      </c>
      <c r="G117" s="195">
        <f>VLOOKUP($A117,'Competitor Address List'!$A114:$M205,9)</f>
        <v>55</v>
      </c>
      <c r="H117" s="195">
        <f>VLOOKUP($A117,'Competitor Address List'!$A114:$M205,10)</f>
        <v>55</v>
      </c>
      <c r="I117" s="247">
        <f>VLOOKUP($A117,'Competitor Address List'!$A114:$M205,11)</f>
        <v>55</v>
      </c>
      <c r="J117" s="200"/>
    </row>
    <row r="118" spans="1:10" ht="20.100000000000001" customHeight="1" x14ac:dyDescent="0.2">
      <c r="A118" s="243"/>
      <c r="B118" s="243"/>
      <c r="C118" s="196">
        <f>VLOOKUP($A117+0.5,'Competitor Address List'!$A115:$M205,3)</f>
        <v>55.5</v>
      </c>
      <c r="D118" s="197">
        <f>VLOOKUP($A117+0.5,'Competitor Address List'!$A115:$M205,4)</f>
        <v>55.5</v>
      </c>
      <c r="E118" s="196">
        <f>VLOOKUP($A117+0.5,'Competitor Address List'!$A115:$M205,6)</f>
        <v>55.5</v>
      </c>
      <c r="F118" s="197">
        <f>VLOOKUP($A117+0.5,'Competitor Address List'!$A115:$M205,7)</f>
        <v>55.5</v>
      </c>
      <c r="G118" s="198">
        <f>VLOOKUP($A117+0.5,'Competitor Address List'!$A115:$M205,9)</f>
        <v>55.5</v>
      </c>
      <c r="H118" s="198">
        <f>VLOOKUP($A117+0.5,'Competitor Address List'!$A115:$M205,10)</f>
        <v>55.5</v>
      </c>
      <c r="I118" s="246"/>
      <c r="J118" s="200"/>
    </row>
    <row r="119" spans="1:10" ht="20.100000000000001" customHeight="1" x14ac:dyDescent="0.25">
      <c r="A119" s="242">
        <v>56</v>
      </c>
      <c r="B119" s="242" t="str">
        <f>VLOOKUP(A119,'Competitor Address List'!$A116:$M205,2)</f>
        <v>GTA</v>
      </c>
      <c r="C119" s="193">
        <f>VLOOKUP($A119,'Competitor Address List'!$A116:$M205,3)</f>
        <v>56</v>
      </c>
      <c r="D119" s="194">
        <f>VLOOKUP($A119,'Competitor Address List'!$A116:$M205,4)</f>
        <v>56</v>
      </c>
      <c r="E119" s="193">
        <f>VLOOKUP($A119,'Competitor Address List'!$A116:$M205,6)</f>
        <v>56</v>
      </c>
      <c r="F119" s="194">
        <f>VLOOKUP($A119,'Competitor Address List'!$A116:$M205,7)</f>
        <v>56</v>
      </c>
      <c r="G119" s="195">
        <f>VLOOKUP($A119,'Competitor Address List'!$A116:$M205,9)</f>
        <v>56</v>
      </c>
      <c r="H119" s="195">
        <f>VLOOKUP($A119,'Competitor Address List'!$A116:$M205,10)</f>
        <v>56</v>
      </c>
      <c r="I119" s="247">
        <f>VLOOKUP($A119,'Competitor Address List'!$A116:$M205,11)</f>
        <v>56</v>
      </c>
      <c r="J119" s="200"/>
    </row>
    <row r="120" spans="1:10" ht="20.100000000000001" customHeight="1" x14ac:dyDescent="0.2">
      <c r="A120" s="243"/>
      <c r="B120" s="249"/>
      <c r="C120" s="196">
        <f>VLOOKUP($A119+0.5,'Competitor Address List'!$A117:$M205,3)</f>
        <v>56.5</v>
      </c>
      <c r="D120" s="197">
        <f>VLOOKUP($A119+0.5,'Competitor Address List'!$A117:$M205,4)</f>
        <v>56.5</v>
      </c>
      <c r="E120" s="196">
        <f>VLOOKUP($A119+0.5,'Competitor Address List'!$A117:$M205,6)</f>
        <v>56.5</v>
      </c>
      <c r="F120" s="197">
        <f>VLOOKUP($A119+0.5,'Competitor Address List'!$A117:$M205,7)</f>
        <v>56.5</v>
      </c>
      <c r="G120" s="198">
        <f>VLOOKUP($A119+0.5,'Competitor Address List'!$A117:$M205,9)</f>
        <v>56.5</v>
      </c>
      <c r="H120" s="198">
        <f>VLOOKUP($A119+0.5,'Competitor Address List'!$A117:$M205,10)</f>
        <v>56.5</v>
      </c>
      <c r="I120" s="248"/>
      <c r="J120" s="200"/>
    </row>
    <row r="121" spans="1:10" ht="20.100000000000001" customHeight="1" x14ac:dyDescent="0.25">
      <c r="A121" s="242">
        <v>57</v>
      </c>
      <c r="B121" s="244" t="str">
        <f>VLOOKUP(A121,'Competitor Address List'!$A118:$M205,2)</f>
        <v>GTA</v>
      </c>
      <c r="C121" s="193">
        <f>VLOOKUP($A121,'Competitor Address List'!$A118:$M205,3)</f>
        <v>57</v>
      </c>
      <c r="D121" s="194">
        <f>VLOOKUP($A121,'Competitor Address List'!$A118:$M205,4)</f>
        <v>57</v>
      </c>
      <c r="E121" s="193">
        <f>VLOOKUP($A121,'Competitor Address List'!$A118:$M205,6)</f>
        <v>57</v>
      </c>
      <c r="F121" s="194">
        <f>VLOOKUP($A121,'Competitor Address List'!$A118:$M205,7)</f>
        <v>57</v>
      </c>
      <c r="G121" s="195">
        <f>VLOOKUP($A121,'Competitor Address List'!$A118:$M205,9)</f>
        <v>57</v>
      </c>
      <c r="H121" s="195">
        <f>VLOOKUP($A121,'Competitor Address List'!$A118:$M205,10)</f>
        <v>57</v>
      </c>
      <c r="I121" s="247">
        <f>VLOOKUP($A121,'Competitor Address List'!$A118:$M205,11)</f>
        <v>57</v>
      </c>
      <c r="J121" s="200"/>
    </row>
    <row r="122" spans="1:10" ht="20.100000000000001" customHeight="1" x14ac:dyDescent="0.2">
      <c r="A122" s="243"/>
      <c r="B122" s="243"/>
      <c r="C122" s="196">
        <f>VLOOKUP($A121+0.5,'Competitor Address List'!$A119:$M205,3)</f>
        <v>57.5</v>
      </c>
      <c r="D122" s="197">
        <f>VLOOKUP($A121+0.5,'Competitor Address List'!$A119:$M205,4)</f>
        <v>57.5</v>
      </c>
      <c r="E122" s="196">
        <f>VLOOKUP($A121+0.5,'Competitor Address List'!$A119:$M205,6)</f>
        <v>57.5</v>
      </c>
      <c r="F122" s="197">
        <f>VLOOKUP($A121+0.5,'Competitor Address List'!$A119:$M205,7)</f>
        <v>57.5</v>
      </c>
      <c r="G122" s="198">
        <f>VLOOKUP($A121+0.5,'Competitor Address List'!$A119:$M205,9)</f>
        <v>57.5</v>
      </c>
      <c r="H122" s="198">
        <f>VLOOKUP($A121+0.5,'Competitor Address List'!$A119:$M205,10)</f>
        <v>57.5</v>
      </c>
      <c r="I122" s="246"/>
      <c r="J122" s="200"/>
    </row>
    <row r="123" spans="1:10" ht="20.100000000000001" customHeight="1" x14ac:dyDescent="0.25">
      <c r="A123" s="242">
        <v>58</v>
      </c>
      <c r="B123" s="244" t="str">
        <f>VLOOKUP(A123,'Competitor Address List'!$A120:$M205,2)</f>
        <v>GTA</v>
      </c>
      <c r="C123" s="193">
        <f>VLOOKUP($A123,'Competitor Address List'!$A120:$M205,3)</f>
        <v>58</v>
      </c>
      <c r="D123" s="194">
        <f>VLOOKUP($A123,'Competitor Address List'!$A120:$M205,4)</f>
        <v>58</v>
      </c>
      <c r="E123" s="193">
        <f>VLOOKUP($A123,'Competitor Address List'!$A120:$M205,6)</f>
        <v>58</v>
      </c>
      <c r="F123" s="194">
        <f>VLOOKUP($A123,'Competitor Address List'!$A120:$M205,7)</f>
        <v>58</v>
      </c>
      <c r="G123" s="195">
        <f>VLOOKUP($A123,'Competitor Address List'!$A120:$M205,9)</f>
        <v>58</v>
      </c>
      <c r="H123" s="195">
        <f>VLOOKUP($A123,'Competitor Address List'!$A120:$M205,10)</f>
        <v>58</v>
      </c>
      <c r="I123" s="245">
        <f>VLOOKUP($A123,'Competitor Address List'!$A120:$M205,11)</f>
        <v>58</v>
      </c>
      <c r="J123" s="200"/>
    </row>
    <row r="124" spans="1:10" ht="20.100000000000001" customHeight="1" x14ac:dyDescent="0.2">
      <c r="A124" s="243"/>
      <c r="B124" s="243"/>
      <c r="C124" s="196">
        <f>VLOOKUP($A123+0.5,'Competitor Address List'!$A121:$M205,3)</f>
        <v>58.5</v>
      </c>
      <c r="D124" s="197">
        <f>VLOOKUP($A123+0.5,'Competitor Address List'!$A121:$M205,4)</f>
        <v>58.5</v>
      </c>
      <c r="E124" s="196">
        <f>VLOOKUP($A123+0.5,'Competitor Address List'!$A121:$M205,6)</f>
        <v>58.5</v>
      </c>
      <c r="F124" s="197">
        <f>VLOOKUP($A123+0.5,'Competitor Address List'!$A121:$M205,7)</f>
        <v>58.5</v>
      </c>
      <c r="G124" s="198">
        <f>VLOOKUP($A123+0.5,'Competitor Address List'!$A121:$M205,9)</f>
        <v>58.5</v>
      </c>
      <c r="H124" s="198">
        <f>VLOOKUP($A123+0.5,'Competitor Address List'!$A121:$M205,10)</f>
        <v>58.5</v>
      </c>
      <c r="I124" s="246"/>
      <c r="J124" s="200"/>
    </row>
    <row r="125" spans="1:10" ht="20.100000000000001" customHeight="1" x14ac:dyDescent="0.25">
      <c r="A125" s="242">
        <v>59</v>
      </c>
      <c r="B125" s="242" t="str">
        <f>VLOOKUP(A125,'Competitor Address List'!$A122:$M205,2)</f>
        <v>GTA</v>
      </c>
      <c r="C125" s="193">
        <f>VLOOKUP($A125,'Competitor Address List'!$A122:$M205,3)</f>
        <v>59</v>
      </c>
      <c r="D125" s="194">
        <f>VLOOKUP($A125,'Competitor Address List'!$A122:$M205,4)</f>
        <v>59</v>
      </c>
      <c r="E125" s="193">
        <f>VLOOKUP($A125,'Competitor Address List'!$A122:$M205,6)</f>
        <v>59</v>
      </c>
      <c r="F125" s="194">
        <f>VLOOKUP($A125,'Competitor Address List'!$A122:$M205,7)</f>
        <v>59</v>
      </c>
      <c r="G125" s="195">
        <f>VLOOKUP($A125,'Competitor Address List'!$A122:$M205,9)</f>
        <v>59</v>
      </c>
      <c r="H125" s="195">
        <f>VLOOKUP($A125,'Competitor Address List'!$A122:$M205,10)</f>
        <v>59</v>
      </c>
      <c r="I125" s="247">
        <f>VLOOKUP($A125,'Competitor Address List'!$A122:$M205,11)</f>
        <v>59</v>
      </c>
      <c r="J125" s="200"/>
    </row>
    <row r="126" spans="1:10" ht="20.100000000000001" customHeight="1" x14ac:dyDescent="0.2">
      <c r="A126" s="243"/>
      <c r="B126" s="249"/>
      <c r="C126" s="196">
        <f>VLOOKUP($A125+0.5,'Competitor Address List'!$A123:$M205,3)</f>
        <v>59.5</v>
      </c>
      <c r="D126" s="197">
        <f>VLOOKUP($A125+0.5,'Competitor Address List'!$A123:$M205,4)</f>
        <v>59.5</v>
      </c>
      <c r="E126" s="196">
        <f>VLOOKUP($A125+0.5,'Competitor Address List'!$A123:$M205,6)</f>
        <v>59.5</v>
      </c>
      <c r="F126" s="197">
        <f>VLOOKUP($A125+0.5,'Competitor Address List'!$A123:$M205,7)</f>
        <v>59.5</v>
      </c>
      <c r="G126" s="198">
        <f>VLOOKUP($A125+0.5,'Competitor Address List'!$A123:$M205,9)</f>
        <v>59.5</v>
      </c>
      <c r="H126" s="198">
        <f>VLOOKUP($A125+0.5,'Competitor Address List'!$A123:$M205,10)</f>
        <v>59.5</v>
      </c>
      <c r="I126" s="246"/>
      <c r="J126" s="200"/>
    </row>
    <row r="127" spans="1:10" ht="20.100000000000001" customHeight="1" x14ac:dyDescent="0.25">
      <c r="A127" s="242">
        <v>60</v>
      </c>
      <c r="B127" s="244" t="str">
        <f>VLOOKUP(A127,'Competitor Address List'!$A124:$M205,2)</f>
        <v>GTA</v>
      </c>
      <c r="C127" s="193">
        <f>VLOOKUP($A127,'Competitor Address List'!$A124:$M205,3)</f>
        <v>60</v>
      </c>
      <c r="D127" s="194">
        <f>VLOOKUP($A127,'Competitor Address List'!$A124:$M205,4)</f>
        <v>60</v>
      </c>
      <c r="E127" s="193">
        <f>VLOOKUP($A127,'Competitor Address List'!$A124:$M205,6)</f>
        <v>60</v>
      </c>
      <c r="F127" s="194">
        <f>VLOOKUP($A127,'Competitor Address List'!$A124:$M205,7)</f>
        <v>60</v>
      </c>
      <c r="G127" s="195">
        <f>VLOOKUP($A127,'Competitor Address List'!$A124:$M205,9)</f>
        <v>60</v>
      </c>
      <c r="H127" s="195">
        <f>VLOOKUP($A127,'Competitor Address List'!$A124:$M205,10)</f>
        <v>60</v>
      </c>
      <c r="I127" s="247">
        <f>VLOOKUP($A127,'Competitor Address List'!$A124:$M205,11)</f>
        <v>60</v>
      </c>
      <c r="J127" s="200"/>
    </row>
    <row r="128" spans="1:10" ht="20.100000000000001" customHeight="1" x14ac:dyDescent="0.2">
      <c r="A128" s="243"/>
      <c r="B128" s="243"/>
      <c r="C128" s="196">
        <f>VLOOKUP($A127+0.5,'Competitor Address List'!$A125:$M205,3)</f>
        <v>60.5</v>
      </c>
      <c r="D128" s="197">
        <f>VLOOKUP($A127+0.5,'Competitor Address List'!$A125:$M205,4)</f>
        <v>60.5</v>
      </c>
      <c r="E128" s="196">
        <f>VLOOKUP($A127+0.5,'Competitor Address List'!$A125:$M205,6)</f>
        <v>60.5</v>
      </c>
      <c r="F128" s="197">
        <f>VLOOKUP($A127+0.5,'Competitor Address List'!$A125:$M205,7)</f>
        <v>60.5</v>
      </c>
      <c r="G128" s="198">
        <f>VLOOKUP($A127+0.5,'Competitor Address List'!$A125:$M205,9)</f>
        <v>60.5</v>
      </c>
      <c r="H128" s="198">
        <f>VLOOKUP($A127+0.5,'Competitor Address List'!$A125:$M205,10)</f>
        <v>60.5</v>
      </c>
      <c r="I128" s="246"/>
      <c r="J128" s="200"/>
    </row>
    <row r="129" spans="1:10" ht="20.100000000000001" customHeight="1" x14ac:dyDescent="0.25">
      <c r="A129" s="242">
        <v>61</v>
      </c>
      <c r="B129" s="242" t="str">
        <f>VLOOKUP(A129,'Competitor Address List'!$A126:$M205,2)</f>
        <v>GTA</v>
      </c>
      <c r="C129" s="193">
        <f>VLOOKUP($A129,'Competitor Address List'!$A126:$M205,3)</f>
        <v>61</v>
      </c>
      <c r="D129" s="194">
        <f>VLOOKUP($A129,'Competitor Address List'!$A126:$M205,4)</f>
        <v>61</v>
      </c>
      <c r="E129" s="193">
        <f>VLOOKUP($A129,'Competitor Address List'!$A126:$M205,6)</f>
        <v>61</v>
      </c>
      <c r="F129" s="194">
        <f>VLOOKUP($A129,'Competitor Address List'!$A126:$M205,7)</f>
        <v>61</v>
      </c>
      <c r="G129" s="195">
        <f>VLOOKUP($A129,'Competitor Address List'!$A126:$M205,9)</f>
        <v>61</v>
      </c>
      <c r="H129" s="195">
        <f>VLOOKUP($A129,'Competitor Address List'!$A126:$M205,10)</f>
        <v>61</v>
      </c>
      <c r="I129" s="247">
        <f>VLOOKUP($A129,'Competitor Address List'!$A126:$M205,11)</f>
        <v>61</v>
      </c>
      <c r="J129" s="200"/>
    </row>
    <row r="130" spans="1:10" ht="20.100000000000001" customHeight="1" x14ac:dyDescent="0.2">
      <c r="A130" s="243"/>
      <c r="B130" s="249"/>
      <c r="C130" s="196">
        <f>VLOOKUP($A129+0.5,'Competitor Address List'!$A127:$M205,3)</f>
        <v>61.5</v>
      </c>
      <c r="D130" s="197">
        <f>VLOOKUP($A129+0.5,'Competitor Address List'!$A127:$M205,4)</f>
        <v>61.5</v>
      </c>
      <c r="E130" s="196">
        <f>VLOOKUP($A129+0.5,'Competitor Address List'!$A127:$M205,6)</f>
        <v>61.5</v>
      </c>
      <c r="F130" s="197">
        <f>VLOOKUP($A129+0.5,'Competitor Address List'!$A127:$M205,7)</f>
        <v>61.5</v>
      </c>
      <c r="G130" s="198">
        <f>VLOOKUP($A129+0.5,'Competitor Address List'!$A127:$M205,9)</f>
        <v>61.5</v>
      </c>
      <c r="H130" s="198">
        <f>VLOOKUP($A129+0.5,'Competitor Address List'!$A127:$M205,10)</f>
        <v>61.5</v>
      </c>
      <c r="I130" s="246"/>
      <c r="J130" s="200"/>
    </row>
    <row r="131" spans="1:10" ht="20.100000000000001" customHeight="1" x14ac:dyDescent="0.25">
      <c r="A131" s="242">
        <v>62</v>
      </c>
      <c r="B131" s="244" t="str">
        <f>VLOOKUP(A131,'Competitor Address List'!$A128:$M205,2)</f>
        <v>GTA</v>
      </c>
      <c r="C131" s="193">
        <f>VLOOKUP($A131,'Competitor Address List'!$A128:$M205,3)</f>
        <v>62</v>
      </c>
      <c r="D131" s="194">
        <f>VLOOKUP($A131,'Competitor Address List'!$A128:$M205,4)</f>
        <v>62</v>
      </c>
      <c r="E131" s="193">
        <f>VLOOKUP($A131,'Competitor Address List'!$A128:$M205,6)</f>
        <v>62</v>
      </c>
      <c r="F131" s="194">
        <f>VLOOKUP($A131,'Competitor Address List'!$A128:$M205,7)</f>
        <v>62</v>
      </c>
      <c r="G131" s="195">
        <f>VLOOKUP($A131,'Competitor Address List'!$A128:$M205,9)</f>
        <v>62</v>
      </c>
      <c r="H131" s="195">
        <f>VLOOKUP($A131,'Competitor Address List'!$A128:$M205,10)</f>
        <v>62</v>
      </c>
      <c r="I131" s="247">
        <f>VLOOKUP($A131,'Competitor Address List'!$A128:$M205,11)</f>
        <v>62</v>
      </c>
      <c r="J131" s="200"/>
    </row>
    <row r="132" spans="1:10" ht="20.100000000000001" customHeight="1" x14ac:dyDescent="0.2">
      <c r="A132" s="243"/>
      <c r="B132" s="243"/>
      <c r="C132" s="196">
        <f>VLOOKUP($A131+0.5,'Competitor Address List'!$A129:$M205,3)</f>
        <v>62.5</v>
      </c>
      <c r="D132" s="197">
        <f>VLOOKUP($A131+0.5,'Competitor Address List'!$A129:$M205,4)</f>
        <v>62.5</v>
      </c>
      <c r="E132" s="196">
        <f>VLOOKUP($A131+0.5,'Competitor Address List'!$A129:$M205,6)</f>
        <v>62.5</v>
      </c>
      <c r="F132" s="197">
        <f>VLOOKUP($A131+0.5,'Competitor Address List'!$A129:$M205,7)</f>
        <v>62.5</v>
      </c>
      <c r="G132" s="198">
        <f>VLOOKUP($A131+0.5,'Competitor Address List'!$A129:$M205,9)</f>
        <v>62.5</v>
      </c>
      <c r="H132" s="198">
        <f>VLOOKUP($A131+0.5,'Competitor Address List'!$A129:$M205,10)</f>
        <v>62.5</v>
      </c>
      <c r="I132" s="248"/>
      <c r="J132" s="200"/>
    </row>
    <row r="133" spans="1:10" ht="20.100000000000001" customHeight="1" x14ac:dyDescent="0.25">
      <c r="A133" s="242">
        <v>63</v>
      </c>
      <c r="B133" s="242" t="str">
        <f>VLOOKUP(A133,'Competitor Address List'!$A130:$M205,2)</f>
        <v>GTA</v>
      </c>
      <c r="C133" s="193">
        <f>VLOOKUP($A133,'Competitor Address List'!$A130:$M205,3)</f>
        <v>63</v>
      </c>
      <c r="D133" s="194">
        <f>VLOOKUP($A133,'Competitor Address List'!$A130:$M205,4)</f>
        <v>63</v>
      </c>
      <c r="E133" s="193">
        <f>VLOOKUP($A133,'Competitor Address List'!$A130:$M205,6)</f>
        <v>63</v>
      </c>
      <c r="F133" s="194">
        <f>VLOOKUP($A133,'Competitor Address List'!$A130:$M205,7)</f>
        <v>63</v>
      </c>
      <c r="G133" s="195">
        <f>VLOOKUP($A133,'Competitor Address List'!$A130:$M205,9)</f>
        <v>63</v>
      </c>
      <c r="H133" s="195">
        <f>VLOOKUP($A133,'Competitor Address List'!$A130:$M205,10)</f>
        <v>63</v>
      </c>
      <c r="I133" s="247">
        <f>VLOOKUP($A133,'Competitor Address List'!$A130:$M205,11)</f>
        <v>63</v>
      </c>
      <c r="J133" s="200"/>
    </row>
    <row r="134" spans="1:10" ht="20.100000000000001" customHeight="1" x14ac:dyDescent="0.2">
      <c r="A134" s="243"/>
      <c r="B134" s="249"/>
      <c r="C134" s="196">
        <f>VLOOKUP($A133+0.5,'Competitor Address List'!$A131:$M205,3)</f>
        <v>63.5</v>
      </c>
      <c r="D134" s="197">
        <f>VLOOKUP($A133+0.5,'Competitor Address List'!$A131:$M205,4)</f>
        <v>63.5</v>
      </c>
      <c r="E134" s="196">
        <f>VLOOKUP($A133+0.5,'Competitor Address List'!$A131:$M205,6)</f>
        <v>63.5</v>
      </c>
      <c r="F134" s="197">
        <f>VLOOKUP($A133+0.5,'Competitor Address List'!$A131:$M205,7)</f>
        <v>63.5</v>
      </c>
      <c r="G134" s="198">
        <f>VLOOKUP($A133+0.5,'Competitor Address List'!$A131:$M205,9)</f>
        <v>63.5</v>
      </c>
      <c r="H134" s="198">
        <f>VLOOKUP($A133+0.5,'Competitor Address List'!$A131:$M205,10)</f>
        <v>63.5</v>
      </c>
      <c r="I134" s="246"/>
      <c r="J134" s="200"/>
    </row>
    <row r="135" spans="1:10" ht="20.100000000000001" customHeight="1" x14ac:dyDescent="0.25">
      <c r="A135" s="242">
        <v>64</v>
      </c>
      <c r="B135" s="244" t="str">
        <f>VLOOKUP(A135,'Competitor Address List'!$A132:$M205,2)</f>
        <v>GTA</v>
      </c>
      <c r="C135" s="193">
        <f>VLOOKUP($A135,'Competitor Address List'!$A132:$M205,3)</f>
        <v>64</v>
      </c>
      <c r="D135" s="194">
        <f>VLOOKUP($A135,'Competitor Address List'!$A132:$M205,4)</f>
        <v>64</v>
      </c>
      <c r="E135" s="193">
        <f>VLOOKUP($A135,'Competitor Address List'!$A132:$M205,6)</f>
        <v>64</v>
      </c>
      <c r="F135" s="194">
        <f>VLOOKUP($A135,'Competitor Address List'!$A132:$M205,7)</f>
        <v>64</v>
      </c>
      <c r="G135" s="195">
        <f>VLOOKUP($A135,'Competitor Address List'!$A132:$M205,9)</f>
        <v>64</v>
      </c>
      <c r="H135" s="195">
        <f>VLOOKUP($A135,'Competitor Address List'!$A132:$M205,10)</f>
        <v>64</v>
      </c>
      <c r="I135" s="245">
        <f>VLOOKUP($A135,'Competitor Address List'!$A132:$M205,11)</f>
        <v>64</v>
      </c>
      <c r="J135" s="200"/>
    </row>
    <row r="136" spans="1:10" ht="20.100000000000001" customHeight="1" x14ac:dyDescent="0.2">
      <c r="A136" s="243"/>
      <c r="B136" s="243"/>
      <c r="C136" s="196">
        <f>VLOOKUP($A135+0.5,'Competitor Address List'!$A133:$M205,3)</f>
        <v>64.5</v>
      </c>
      <c r="D136" s="197">
        <f>VLOOKUP($A135+0.5,'Competitor Address List'!$A133:$M205,4)</f>
        <v>64.5</v>
      </c>
      <c r="E136" s="196">
        <f>VLOOKUP($A135+0.5,'Competitor Address List'!$A133:$M205,6)</f>
        <v>64.5</v>
      </c>
      <c r="F136" s="197">
        <f>VLOOKUP($A135+0.5,'Competitor Address List'!$A133:$M205,7)</f>
        <v>64.5</v>
      </c>
      <c r="G136" s="198">
        <f>VLOOKUP($A135+0.5,'Competitor Address List'!$A133:$M205,9)</f>
        <v>64.5</v>
      </c>
      <c r="H136" s="198">
        <f>VLOOKUP($A135+0.5,'Competitor Address List'!$A133:$M205,10)</f>
        <v>64.5</v>
      </c>
      <c r="I136" s="246"/>
      <c r="J136" s="200"/>
    </row>
    <row r="137" spans="1:10" ht="20.100000000000001" customHeight="1" x14ac:dyDescent="0.25">
      <c r="A137" s="242">
        <v>65</v>
      </c>
      <c r="B137" s="242" t="str">
        <f>VLOOKUP(A137,'Competitor Address List'!$A134:$M205,2)</f>
        <v>GTA</v>
      </c>
      <c r="C137" s="193">
        <f>VLOOKUP($A137,'Competitor Address List'!$A134:$M205,3)</f>
        <v>65</v>
      </c>
      <c r="D137" s="194">
        <f>VLOOKUP($A137,'Competitor Address List'!$A134:$M205,4)</f>
        <v>65</v>
      </c>
      <c r="E137" s="193">
        <f>VLOOKUP($A137,'Competitor Address List'!$A134:$M205,6)</f>
        <v>65</v>
      </c>
      <c r="F137" s="194">
        <f>VLOOKUP($A137,'Competitor Address List'!$A134:$M205,7)</f>
        <v>65</v>
      </c>
      <c r="G137" s="195">
        <f>VLOOKUP($A137,'Competitor Address List'!$A134:$M205,9)</f>
        <v>65</v>
      </c>
      <c r="H137" s="195">
        <f>VLOOKUP($A137,'Competitor Address List'!$A134:$M205,10)</f>
        <v>65</v>
      </c>
      <c r="I137" s="247">
        <f>VLOOKUP($A137,'Competitor Address List'!$A134:$M205,11)</f>
        <v>65</v>
      </c>
      <c r="J137" s="200"/>
    </row>
    <row r="138" spans="1:10" ht="20.100000000000001" customHeight="1" x14ac:dyDescent="0.2">
      <c r="A138" s="243"/>
      <c r="B138" s="249"/>
      <c r="C138" s="196">
        <f>VLOOKUP($A137+0.5,'Competitor Address List'!$A135:$M205,3)</f>
        <v>65.5</v>
      </c>
      <c r="D138" s="197">
        <f>VLOOKUP($A137+0.5,'Competitor Address List'!$A135:$M205,4)</f>
        <v>65.5</v>
      </c>
      <c r="E138" s="196">
        <f>VLOOKUP($A137+0.5,'Competitor Address List'!$A135:$M205,6)</f>
        <v>65.5</v>
      </c>
      <c r="F138" s="197">
        <f>VLOOKUP($A137+0.5,'Competitor Address List'!$A135:$M205,7)</f>
        <v>65.5</v>
      </c>
      <c r="G138" s="198">
        <f>VLOOKUP($A137+0.5,'Competitor Address List'!$A135:$M205,9)</f>
        <v>65.5</v>
      </c>
      <c r="H138" s="198">
        <f>VLOOKUP($A137+0.5,'Competitor Address List'!$A135:$M205,10)</f>
        <v>65.5</v>
      </c>
      <c r="I138" s="246"/>
      <c r="J138" s="200"/>
    </row>
    <row r="139" spans="1:10" ht="20.100000000000001" customHeight="1" x14ac:dyDescent="0.25">
      <c r="A139" s="242">
        <v>66</v>
      </c>
      <c r="B139" s="244" t="str">
        <f>VLOOKUP(A139,'Competitor Address List'!$A136:$M205,2)</f>
        <v>GTA</v>
      </c>
      <c r="C139" s="193">
        <f>VLOOKUP($A139,'Competitor Address List'!$A136:$M205,3)</f>
        <v>66</v>
      </c>
      <c r="D139" s="194">
        <f>VLOOKUP($A139,'Competitor Address List'!$A136:$M205,4)</f>
        <v>66</v>
      </c>
      <c r="E139" s="193">
        <f>VLOOKUP($A139,'Competitor Address List'!$A136:$M205,6)</f>
        <v>66</v>
      </c>
      <c r="F139" s="194">
        <f>VLOOKUP($A139,'Competitor Address List'!$A136:$M205,7)</f>
        <v>66</v>
      </c>
      <c r="G139" s="195">
        <f>VLOOKUP($A139,'Competitor Address List'!$A136:$M205,9)</f>
        <v>66</v>
      </c>
      <c r="H139" s="195">
        <f>VLOOKUP($A139,'Competitor Address List'!$A136:$M205,10)</f>
        <v>66</v>
      </c>
      <c r="I139" s="247">
        <f>VLOOKUP($A139,'Competitor Address List'!$A136:$M205,11)</f>
        <v>66</v>
      </c>
      <c r="J139" s="200"/>
    </row>
    <row r="140" spans="1:10" ht="20.100000000000001" customHeight="1" x14ac:dyDescent="0.2">
      <c r="A140" s="243"/>
      <c r="B140" s="243"/>
      <c r="C140" s="196">
        <f>VLOOKUP($A139+0.5,'Competitor Address List'!$A137:$M205,3)</f>
        <v>66.5</v>
      </c>
      <c r="D140" s="197">
        <f>VLOOKUP($A139+0.5,'Competitor Address List'!$A137:$M205,4)</f>
        <v>66.5</v>
      </c>
      <c r="E140" s="196">
        <f>VLOOKUP($A139+0.5,'Competitor Address List'!$A137:$M205,6)</f>
        <v>66.5</v>
      </c>
      <c r="F140" s="197">
        <f>VLOOKUP($A139+0.5,'Competitor Address List'!$A137:$M205,7)</f>
        <v>66.5</v>
      </c>
      <c r="G140" s="198">
        <f>VLOOKUP($A139+0.5,'Competitor Address List'!$A137:$M205,9)</f>
        <v>66.5</v>
      </c>
      <c r="H140" s="198">
        <f>VLOOKUP($A139+0.5,'Competitor Address List'!$A137:$M205,10)</f>
        <v>66.5</v>
      </c>
      <c r="I140" s="246"/>
      <c r="J140" s="200"/>
    </row>
    <row r="141" spans="1:10" ht="20.100000000000001" customHeight="1" x14ac:dyDescent="0.25">
      <c r="A141" s="242">
        <v>67</v>
      </c>
      <c r="B141" s="242" t="str">
        <f>VLOOKUP(A141,'Competitor Address List'!$A138:$M205,2)</f>
        <v>GTA</v>
      </c>
      <c r="C141" s="193">
        <f>VLOOKUP($A141,'Competitor Address List'!$A138:$M205,3)</f>
        <v>67</v>
      </c>
      <c r="D141" s="194">
        <f>VLOOKUP($A141,'Competitor Address List'!$A138:$M205,4)</f>
        <v>67</v>
      </c>
      <c r="E141" s="193">
        <f>VLOOKUP($A141,'Competitor Address List'!$A138:$M205,6)</f>
        <v>67</v>
      </c>
      <c r="F141" s="194">
        <f>VLOOKUP($A141,'Competitor Address List'!$A138:$M205,7)</f>
        <v>67</v>
      </c>
      <c r="G141" s="195">
        <f>VLOOKUP($A141,'Competitor Address List'!$A138:$M205,9)</f>
        <v>67</v>
      </c>
      <c r="H141" s="195">
        <f>VLOOKUP($A141,'Competitor Address List'!$A138:$M205,10)</f>
        <v>67</v>
      </c>
      <c r="I141" s="247">
        <f>VLOOKUP($A141,'Competitor Address List'!$A138:$M205,11)</f>
        <v>67</v>
      </c>
      <c r="J141" s="200"/>
    </row>
    <row r="142" spans="1:10" ht="20.100000000000001" customHeight="1" x14ac:dyDescent="0.2">
      <c r="A142" s="243"/>
      <c r="B142" s="249"/>
      <c r="C142" s="196">
        <f>VLOOKUP($A141+0.5,'Competitor Address List'!$A139:$M205,3)</f>
        <v>67.5</v>
      </c>
      <c r="D142" s="197">
        <f>VLOOKUP($A141+0.5,'Competitor Address List'!$A139:$M205,4)</f>
        <v>67.5</v>
      </c>
      <c r="E142" s="196">
        <f>VLOOKUP($A141+0.5,'Competitor Address List'!$A139:$M205,6)</f>
        <v>67.5</v>
      </c>
      <c r="F142" s="197">
        <f>VLOOKUP($A141+0.5,'Competitor Address List'!$A139:$M205,7)</f>
        <v>67.5</v>
      </c>
      <c r="G142" s="198">
        <f>VLOOKUP($A141+0.5,'Competitor Address List'!$A139:$M205,9)</f>
        <v>67.5</v>
      </c>
      <c r="H142" s="198">
        <f>VLOOKUP($A141+0.5,'Competitor Address List'!$A139:$M205,10)</f>
        <v>67.5</v>
      </c>
      <c r="I142" s="246"/>
      <c r="J142" s="200"/>
    </row>
    <row r="143" spans="1:10" ht="20.100000000000001" customHeight="1" x14ac:dyDescent="0.25">
      <c r="A143" s="242">
        <v>68</v>
      </c>
      <c r="B143" s="244" t="str">
        <f>VLOOKUP(A143,'Competitor Address List'!$A140:$M205,2)</f>
        <v>GTA</v>
      </c>
      <c r="C143" s="193">
        <f>VLOOKUP($A143,'Competitor Address List'!$A140:$M205,3)</f>
        <v>68</v>
      </c>
      <c r="D143" s="194">
        <f>VLOOKUP($A143,'Competitor Address List'!$A140:$M205,4)</f>
        <v>68</v>
      </c>
      <c r="E143" s="193">
        <f>VLOOKUP($A143,'Competitor Address List'!$A140:$M205,6)</f>
        <v>68</v>
      </c>
      <c r="F143" s="194">
        <f>VLOOKUP($A143,'Competitor Address List'!$A140:$M205,7)</f>
        <v>68</v>
      </c>
      <c r="G143" s="195">
        <f>VLOOKUP($A143,'Competitor Address List'!$A140:$M205,9)</f>
        <v>68</v>
      </c>
      <c r="H143" s="195">
        <f>VLOOKUP($A143,'Competitor Address List'!$A140:$M205,10)</f>
        <v>68</v>
      </c>
      <c r="I143" s="247">
        <f>VLOOKUP($A143,'Competitor Address List'!$A140:$M205,11)</f>
        <v>68</v>
      </c>
      <c r="J143" s="200"/>
    </row>
    <row r="144" spans="1:10" ht="20.100000000000001" customHeight="1" x14ac:dyDescent="0.2">
      <c r="A144" s="243"/>
      <c r="B144" s="243"/>
      <c r="C144" s="196">
        <f>VLOOKUP($A143+0.5,'Competitor Address List'!$A141:$M205,3)</f>
        <v>68.5</v>
      </c>
      <c r="D144" s="197">
        <f>VLOOKUP($A143+0.5,'Competitor Address List'!$A141:$M205,4)</f>
        <v>68.5</v>
      </c>
      <c r="E144" s="196">
        <f>VLOOKUP($A143+0.5,'Competitor Address List'!$A141:$M205,6)</f>
        <v>68.5</v>
      </c>
      <c r="F144" s="197">
        <f>VLOOKUP($A143+0.5,'Competitor Address List'!$A141:$M205,7)</f>
        <v>68.5</v>
      </c>
      <c r="G144" s="198">
        <f>VLOOKUP($A143+0.5,'Competitor Address List'!$A141:$M205,9)</f>
        <v>68.5</v>
      </c>
      <c r="H144" s="198">
        <f>VLOOKUP($A143+0.5,'Competitor Address List'!$A141:$M205,10)</f>
        <v>68.5</v>
      </c>
      <c r="I144" s="248"/>
      <c r="J144" s="200"/>
    </row>
    <row r="145" spans="1:10" ht="20.100000000000001" customHeight="1" x14ac:dyDescent="0.25">
      <c r="A145" s="242">
        <v>69</v>
      </c>
      <c r="B145" s="242" t="str">
        <f>VLOOKUP(A145,'Competitor Address List'!$A142:$M205,2)</f>
        <v>GTA</v>
      </c>
      <c r="C145" s="193">
        <f>VLOOKUP($A145,'Competitor Address List'!$A142:$M205,3)</f>
        <v>69</v>
      </c>
      <c r="D145" s="194">
        <f>VLOOKUP($A145,'Competitor Address List'!$A142:$M205,4)</f>
        <v>69</v>
      </c>
      <c r="E145" s="193">
        <f>VLOOKUP($A145,'Competitor Address List'!$A142:$M205,6)</f>
        <v>69</v>
      </c>
      <c r="F145" s="194">
        <f>VLOOKUP($A145,'Competitor Address List'!$A142:$M205,7)</f>
        <v>69</v>
      </c>
      <c r="G145" s="195">
        <f>VLOOKUP($A145,'Competitor Address List'!$A142:$M205,9)</f>
        <v>69</v>
      </c>
      <c r="H145" s="195">
        <f>VLOOKUP($A145,'Competitor Address List'!$A142:$M205,10)</f>
        <v>69</v>
      </c>
      <c r="I145" s="247">
        <f>VLOOKUP($A145,'Competitor Address List'!$A142:$M205,11)</f>
        <v>69</v>
      </c>
      <c r="J145" s="200"/>
    </row>
    <row r="146" spans="1:10" ht="20.100000000000001" customHeight="1" x14ac:dyDescent="0.2">
      <c r="A146" s="243"/>
      <c r="B146" s="249"/>
      <c r="C146" s="196">
        <f>VLOOKUP($A145+0.5,'Competitor Address List'!$A143:$M205,3)</f>
        <v>69.5</v>
      </c>
      <c r="D146" s="197">
        <f>VLOOKUP($A145+0.5,'Competitor Address List'!$A143:$M205,4)</f>
        <v>69.5</v>
      </c>
      <c r="E146" s="196">
        <f>VLOOKUP($A145+0.5,'Competitor Address List'!$A143:$M205,6)</f>
        <v>69.5</v>
      </c>
      <c r="F146" s="197">
        <f>VLOOKUP($A145+0.5,'Competitor Address List'!$A143:$M205,7)</f>
        <v>69.5</v>
      </c>
      <c r="G146" s="198">
        <f>VLOOKUP($A145+0.5,'Competitor Address List'!$A143:$M205,9)</f>
        <v>69.5</v>
      </c>
      <c r="H146" s="198">
        <f>VLOOKUP($A145+0.5,'Competitor Address List'!$A143:$M205,10)</f>
        <v>69.5</v>
      </c>
      <c r="I146" s="246"/>
      <c r="J146" s="200"/>
    </row>
    <row r="147" spans="1:10" ht="20.100000000000001" customHeight="1" x14ac:dyDescent="0.25">
      <c r="A147" s="242">
        <v>70</v>
      </c>
      <c r="B147" s="244" t="str">
        <f>VLOOKUP(A147,'Competitor Address List'!$A144:$M205,2)</f>
        <v>GTA</v>
      </c>
      <c r="C147" s="193">
        <f>VLOOKUP($A147,'Competitor Address List'!$A144:$M205,3)</f>
        <v>70</v>
      </c>
      <c r="D147" s="194">
        <f>VLOOKUP($A147,'Competitor Address List'!$A144:$M205,4)</f>
        <v>70</v>
      </c>
      <c r="E147" s="193">
        <f>VLOOKUP($A147,'Competitor Address List'!$A144:$M205,6)</f>
        <v>70</v>
      </c>
      <c r="F147" s="194">
        <f>VLOOKUP($A147,'Competitor Address List'!$A144:$M205,7)</f>
        <v>70</v>
      </c>
      <c r="G147" s="195">
        <f>VLOOKUP($A147,'Competitor Address List'!$A144:$M205,9)</f>
        <v>70</v>
      </c>
      <c r="H147" s="195">
        <f>VLOOKUP($A147,'Competitor Address List'!$A144:$M205,10)</f>
        <v>70</v>
      </c>
      <c r="I147" s="245">
        <f>VLOOKUP($A147,'Competitor Address List'!$A144:$M205,11)</f>
        <v>70</v>
      </c>
      <c r="J147" s="200"/>
    </row>
    <row r="148" spans="1:10" ht="20.100000000000001" customHeight="1" x14ac:dyDescent="0.2">
      <c r="A148" s="243"/>
      <c r="B148" s="243"/>
      <c r="C148" s="196">
        <f>VLOOKUP($A147+0.5,'Competitor Address List'!$A145:$M205,3)</f>
        <v>70.5</v>
      </c>
      <c r="D148" s="197">
        <f>VLOOKUP($A147+0.5,'Competitor Address List'!$A145:$M205,4)</f>
        <v>70.5</v>
      </c>
      <c r="E148" s="196">
        <f>VLOOKUP($A147+0.5,'Competitor Address List'!$A145:$M205,6)</f>
        <v>70.5</v>
      </c>
      <c r="F148" s="197">
        <f>VLOOKUP($A147+0.5,'Competitor Address List'!$A145:$M205,7)</f>
        <v>70.5</v>
      </c>
      <c r="G148" s="198">
        <f>VLOOKUP($A147+0.5,'Competitor Address List'!$A145:$M205,9)</f>
        <v>70.5</v>
      </c>
      <c r="H148" s="198">
        <f>VLOOKUP($A147+0.5,'Competitor Address List'!$A145:$M205,10)</f>
        <v>70.5</v>
      </c>
      <c r="I148" s="246"/>
      <c r="J148" s="200"/>
    </row>
    <row r="149" spans="1:10" ht="20.100000000000001" customHeight="1" x14ac:dyDescent="0.25">
      <c r="A149" s="242">
        <v>71</v>
      </c>
      <c r="B149" s="242" t="str">
        <f>VLOOKUP(A149,'Competitor Address List'!$A146:$M205,2)</f>
        <v>GTA</v>
      </c>
      <c r="C149" s="193">
        <f>VLOOKUP($A149,'Competitor Address List'!$A146:$M205,3)</f>
        <v>71</v>
      </c>
      <c r="D149" s="194">
        <f>VLOOKUP($A149,'Competitor Address List'!$A146:$M205,4)</f>
        <v>71</v>
      </c>
      <c r="E149" s="193">
        <f>VLOOKUP($A149,'Competitor Address List'!$A146:$M205,6)</f>
        <v>71</v>
      </c>
      <c r="F149" s="194">
        <f>VLOOKUP($A149,'Competitor Address List'!$A146:$M205,7)</f>
        <v>71</v>
      </c>
      <c r="G149" s="195">
        <f>VLOOKUP($A149,'Competitor Address List'!$A146:$M205,9)</f>
        <v>71</v>
      </c>
      <c r="H149" s="195">
        <f>VLOOKUP($A149,'Competitor Address List'!$A146:$M205,10)</f>
        <v>71</v>
      </c>
      <c r="I149" s="247">
        <f>VLOOKUP($A149,'Competitor Address List'!$A146:$M205,11)</f>
        <v>71</v>
      </c>
      <c r="J149" s="200"/>
    </row>
    <row r="150" spans="1:10" ht="20.100000000000001" customHeight="1" x14ac:dyDescent="0.2">
      <c r="A150" s="243"/>
      <c r="B150" s="249"/>
      <c r="C150" s="196">
        <f>VLOOKUP($A149+0.5,'Competitor Address List'!$A147:$M205,3)</f>
        <v>71.5</v>
      </c>
      <c r="D150" s="197">
        <f>VLOOKUP($A149+0.5,'Competitor Address List'!$A147:$M205,4)</f>
        <v>71.5</v>
      </c>
      <c r="E150" s="196">
        <f>VLOOKUP($A149+0.5,'Competitor Address List'!$A147:$M205,6)</f>
        <v>71.5</v>
      </c>
      <c r="F150" s="197">
        <f>VLOOKUP($A149+0.5,'Competitor Address List'!$A147:$M205,7)</f>
        <v>71.5</v>
      </c>
      <c r="G150" s="198">
        <f>VLOOKUP($A149+0.5,'Competitor Address List'!$A147:$M205,9)</f>
        <v>71.5</v>
      </c>
      <c r="H150" s="198">
        <f>VLOOKUP($A149+0.5,'Competitor Address List'!$A147:$M205,10)</f>
        <v>71.5</v>
      </c>
      <c r="I150" s="246"/>
      <c r="J150" s="200"/>
    </row>
    <row r="151" spans="1:10" ht="20.100000000000001" customHeight="1" x14ac:dyDescent="0.25">
      <c r="A151" s="242">
        <v>72</v>
      </c>
      <c r="B151" s="244" t="str">
        <f>VLOOKUP(A151,'Competitor Address List'!$A148:$M205,2)</f>
        <v>GTA</v>
      </c>
      <c r="C151" s="193">
        <f>VLOOKUP($A151,'Competitor Address List'!$A148:$M205,3)</f>
        <v>72</v>
      </c>
      <c r="D151" s="194">
        <f>VLOOKUP($A151,'Competitor Address List'!$A148:$M205,4)</f>
        <v>72</v>
      </c>
      <c r="E151" s="193">
        <f>VLOOKUP($A151,'Competitor Address List'!$A148:$M205,6)</f>
        <v>72</v>
      </c>
      <c r="F151" s="194">
        <f>VLOOKUP($A151,'Competitor Address List'!$A148:$M205,7)</f>
        <v>72</v>
      </c>
      <c r="G151" s="195">
        <f>VLOOKUP($A151,'Competitor Address List'!$A148:$M205,9)</f>
        <v>72</v>
      </c>
      <c r="H151" s="195">
        <f>VLOOKUP($A151,'Competitor Address List'!$A148:$M205,10)</f>
        <v>72</v>
      </c>
      <c r="I151" s="247">
        <f>VLOOKUP($A151,'Competitor Address List'!$A148:$M205,11)</f>
        <v>72</v>
      </c>
      <c r="J151" s="200"/>
    </row>
    <row r="152" spans="1:10" ht="20.100000000000001" customHeight="1" x14ac:dyDescent="0.2">
      <c r="A152" s="243"/>
      <c r="B152" s="243"/>
      <c r="C152" s="196">
        <f>VLOOKUP($A151+0.5,'Competitor Address List'!$A149:$M205,3)</f>
        <v>72.5</v>
      </c>
      <c r="D152" s="197">
        <f>VLOOKUP($A151+0.5,'Competitor Address List'!$A149:$M205,4)</f>
        <v>72.5</v>
      </c>
      <c r="E152" s="196">
        <f>VLOOKUP($A151+0.5,'Competitor Address List'!$A149:$M205,6)</f>
        <v>72.5</v>
      </c>
      <c r="F152" s="197">
        <f>VLOOKUP($A151+0.5,'Competitor Address List'!$A149:$M205,7)</f>
        <v>72.5</v>
      </c>
      <c r="G152" s="198">
        <f>VLOOKUP($A151+0.5,'Competitor Address List'!$A149:$M205,9)</f>
        <v>72.5</v>
      </c>
      <c r="H152" s="198">
        <f>VLOOKUP($A151+0.5,'Competitor Address List'!$A149:$M205,10)</f>
        <v>72.5</v>
      </c>
      <c r="I152" s="246"/>
      <c r="J152" s="200"/>
    </row>
    <row r="153" spans="1:10" ht="20.100000000000001" customHeight="1" x14ac:dyDescent="0.25">
      <c r="A153" s="242">
        <v>73</v>
      </c>
      <c r="B153" s="242" t="str">
        <f>VLOOKUP(A153,'Competitor Address List'!$A150:$M205,2)</f>
        <v>GTA</v>
      </c>
      <c r="C153" s="193">
        <f>VLOOKUP($A153,'Competitor Address List'!$A150:$M205,3)</f>
        <v>73</v>
      </c>
      <c r="D153" s="194">
        <f>VLOOKUP($A153,'Competitor Address List'!$A150:$M205,4)</f>
        <v>73</v>
      </c>
      <c r="E153" s="193">
        <f>VLOOKUP($A153,'Competitor Address List'!$A150:$M205,6)</f>
        <v>73</v>
      </c>
      <c r="F153" s="194">
        <f>VLOOKUP($A153,'Competitor Address List'!$A150:$M205,7)</f>
        <v>73</v>
      </c>
      <c r="G153" s="195">
        <f>VLOOKUP($A153,'Competitor Address List'!$A150:$M205,9)</f>
        <v>73</v>
      </c>
      <c r="H153" s="195">
        <f>VLOOKUP($A153,'Competitor Address List'!$A150:$M205,10)</f>
        <v>73</v>
      </c>
      <c r="I153" s="247">
        <f>VLOOKUP($A153,'Competitor Address List'!$A150:$M205,11)</f>
        <v>73</v>
      </c>
      <c r="J153" s="200"/>
    </row>
    <row r="154" spans="1:10" ht="20.100000000000001" customHeight="1" x14ac:dyDescent="0.2">
      <c r="A154" s="243"/>
      <c r="B154" s="249"/>
      <c r="C154" s="196">
        <f>VLOOKUP($A153+0.5,'Competitor Address List'!$A151:$M205,3)</f>
        <v>73.5</v>
      </c>
      <c r="D154" s="197">
        <f>VLOOKUP($A153+0.5,'Competitor Address List'!$A151:$M205,4)</f>
        <v>73.5</v>
      </c>
      <c r="E154" s="196">
        <f>VLOOKUP($A153+0.5,'Competitor Address List'!$A151:$M205,6)</f>
        <v>73.5</v>
      </c>
      <c r="F154" s="197">
        <f>VLOOKUP($A153+0.5,'Competitor Address List'!$A151:$M205,7)</f>
        <v>73.5</v>
      </c>
      <c r="G154" s="198">
        <f>VLOOKUP($A153+0.5,'Competitor Address List'!$A151:$M205,9)</f>
        <v>73.5</v>
      </c>
      <c r="H154" s="198">
        <f>VLOOKUP($A153+0.5,'Competitor Address List'!$A151:$M205,10)</f>
        <v>73.5</v>
      </c>
      <c r="I154" s="246"/>
      <c r="J154" s="200"/>
    </row>
    <row r="155" spans="1:10" ht="20.100000000000001" customHeight="1" x14ac:dyDescent="0.25">
      <c r="A155" s="242">
        <v>74</v>
      </c>
      <c r="B155" s="244" t="str">
        <f>VLOOKUP(A155,'Competitor Address List'!$A152:$M205,2)</f>
        <v>GTA</v>
      </c>
      <c r="C155" s="193">
        <f>VLOOKUP($A155,'Competitor Address List'!$A152:$M205,3)</f>
        <v>74</v>
      </c>
      <c r="D155" s="194">
        <f>VLOOKUP($A155,'Competitor Address List'!$A152:$M205,4)</f>
        <v>74</v>
      </c>
      <c r="E155" s="193">
        <f>VLOOKUP($A155,'Competitor Address List'!$A152:$M205,6)</f>
        <v>74</v>
      </c>
      <c r="F155" s="194">
        <f>VLOOKUP($A155,'Competitor Address List'!$A152:$M205,7)</f>
        <v>74</v>
      </c>
      <c r="G155" s="195">
        <f>VLOOKUP($A155,'Competitor Address List'!$A152:$M205,9)</f>
        <v>74</v>
      </c>
      <c r="H155" s="195">
        <f>VLOOKUP($A155,'Competitor Address List'!$A152:$M205,10)</f>
        <v>74</v>
      </c>
      <c r="I155" s="247">
        <f>VLOOKUP($A155,'Competitor Address List'!$A152:$M205,11)</f>
        <v>74</v>
      </c>
      <c r="J155" s="200"/>
    </row>
    <row r="156" spans="1:10" ht="20.100000000000001" customHeight="1" x14ac:dyDescent="0.2">
      <c r="A156" s="243"/>
      <c r="B156" s="243"/>
      <c r="C156" s="196">
        <f>VLOOKUP($A155+0.5,'Competitor Address List'!$A153:$M205,3)</f>
        <v>74.5</v>
      </c>
      <c r="D156" s="197">
        <f>VLOOKUP($A155+0.5,'Competitor Address List'!$A153:$M205,4)</f>
        <v>74.5</v>
      </c>
      <c r="E156" s="196">
        <f>VLOOKUP($A155+0.5,'Competitor Address List'!$A153:$M205,6)</f>
        <v>74.5</v>
      </c>
      <c r="F156" s="197">
        <f>VLOOKUP($A155+0.5,'Competitor Address List'!$A153:$M205,7)</f>
        <v>74.5</v>
      </c>
      <c r="G156" s="198">
        <f>VLOOKUP($A155+0.5,'Competitor Address List'!$A153:$M205,9)</f>
        <v>74.5</v>
      </c>
      <c r="H156" s="198">
        <f>VLOOKUP($A155+0.5,'Competitor Address List'!$A153:$M205,10)</f>
        <v>74.5</v>
      </c>
      <c r="I156" s="248"/>
      <c r="J156" s="200"/>
    </row>
    <row r="157" spans="1:10" ht="20.100000000000001" customHeight="1" x14ac:dyDescent="0.25">
      <c r="A157" s="242">
        <v>75</v>
      </c>
      <c r="B157" s="242" t="str">
        <f>VLOOKUP(A157,'Competitor Address List'!$A154:$M205,2)</f>
        <v>GTA</v>
      </c>
      <c r="C157" s="193">
        <f>VLOOKUP($A157,'Competitor Address List'!$A154:$M205,3)</f>
        <v>75</v>
      </c>
      <c r="D157" s="194">
        <f>VLOOKUP($A157,'Competitor Address List'!$A154:$M205,4)</f>
        <v>75</v>
      </c>
      <c r="E157" s="193">
        <f>VLOOKUP($A157,'Competitor Address List'!$A154:$M205,6)</f>
        <v>75</v>
      </c>
      <c r="F157" s="194">
        <f>VLOOKUP($A157,'Competitor Address List'!$A154:$M205,7)</f>
        <v>75</v>
      </c>
      <c r="G157" s="195">
        <f>VLOOKUP($A157,'Competitor Address List'!$A154:$M205,9)</f>
        <v>75</v>
      </c>
      <c r="H157" s="195">
        <f>VLOOKUP($A157,'Competitor Address List'!$A154:$M205,10)</f>
        <v>75</v>
      </c>
      <c r="I157" s="247">
        <f>VLOOKUP($A157,'Competitor Address List'!$A154:$M205,11)</f>
        <v>75</v>
      </c>
      <c r="J157" s="200"/>
    </row>
    <row r="158" spans="1:10" ht="20.100000000000001" customHeight="1" x14ac:dyDescent="0.2">
      <c r="A158" s="243"/>
      <c r="B158" s="249"/>
      <c r="C158" s="196">
        <f>VLOOKUP($A157+0.5,'Competitor Address List'!$A155:$M205,3)</f>
        <v>75.5</v>
      </c>
      <c r="D158" s="197">
        <f>VLOOKUP($A157+0.5,'Competitor Address List'!$A155:$M205,4)</f>
        <v>75.5</v>
      </c>
      <c r="E158" s="196">
        <f>VLOOKUP($A157+0.5,'Competitor Address List'!$A155:$M205,6)</f>
        <v>75.5</v>
      </c>
      <c r="F158" s="197">
        <f>VLOOKUP($A157+0.5,'Competitor Address List'!$A155:$M205,7)</f>
        <v>75.5</v>
      </c>
      <c r="G158" s="198">
        <f>VLOOKUP($A157+0.5,'Competitor Address List'!$A155:$M205,9)</f>
        <v>75.5</v>
      </c>
      <c r="H158" s="198">
        <f>VLOOKUP($A157+0.5,'Competitor Address List'!$A155:$M205,10)</f>
        <v>75.5</v>
      </c>
      <c r="I158" s="246"/>
      <c r="J158" s="200"/>
    </row>
    <row r="159" spans="1:10" ht="20.100000000000001" customHeight="1" x14ac:dyDescent="0.25">
      <c r="A159" s="242">
        <v>76</v>
      </c>
      <c r="B159" s="244" t="str">
        <f>VLOOKUP(A159,'Competitor Address List'!$A156:$M205,2)</f>
        <v>GTA</v>
      </c>
      <c r="C159" s="193">
        <f>VLOOKUP($A159,'Competitor Address List'!$A156:$M205,3)</f>
        <v>76</v>
      </c>
      <c r="D159" s="194">
        <f>VLOOKUP($A159,'Competitor Address List'!$A156:$M205,4)</f>
        <v>76</v>
      </c>
      <c r="E159" s="193">
        <f>VLOOKUP($A159,'Competitor Address List'!$A156:$M205,6)</f>
        <v>76</v>
      </c>
      <c r="F159" s="194">
        <f>VLOOKUP($A159,'Competitor Address List'!$A156:$M205,7)</f>
        <v>76</v>
      </c>
      <c r="G159" s="195">
        <f>VLOOKUP($A159,'Competitor Address List'!$A156:$M205,9)</f>
        <v>76</v>
      </c>
      <c r="H159" s="195">
        <f>VLOOKUP($A159,'Competitor Address List'!$A156:$M205,10)</f>
        <v>76</v>
      </c>
      <c r="I159" s="245">
        <f>VLOOKUP($A159,'Competitor Address List'!$A156:$M205,11)</f>
        <v>76</v>
      </c>
      <c r="J159" s="200"/>
    </row>
    <row r="160" spans="1:10" ht="20.100000000000001" customHeight="1" x14ac:dyDescent="0.2">
      <c r="A160" s="243"/>
      <c r="B160" s="243"/>
      <c r="C160" s="196">
        <f>VLOOKUP($A159+0.5,'Competitor Address List'!$A157:$M205,3)</f>
        <v>76.5</v>
      </c>
      <c r="D160" s="197">
        <f>VLOOKUP($A159+0.5,'Competitor Address List'!$A157:$M205,4)</f>
        <v>76.5</v>
      </c>
      <c r="E160" s="196">
        <f>VLOOKUP($A159+0.5,'Competitor Address List'!$A157:$M205,6)</f>
        <v>76.5</v>
      </c>
      <c r="F160" s="197">
        <f>VLOOKUP($A159+0.5,'Competitor Address List'!$A157:$M205,7)</f>
        <v>76.5</v>
      </c>
      <c r="G160" s="198">
        <f>VLOOKUP($A159+0.5,'Competitor Address List'!$A157:$M205,9)</f>
        <v>76.5</v>
      </c>
      <c r="H160" s="198">
        <f>VLOOKUP($A159+0.5,'Competitor Address List'!$A157:$M205,10)</f>
        <v>76.5</v>
      </c>
      <c r="I160" s="246"/>
      <c r="J160" s="200"/>
    </row>
    <row r="161" spans="1:10" ht="20.100000000000001" customHeight="1" x14ac:dyDescent="0.25">
      <c r="A161" s="242">
        <v>77</v>
      </c>
      <c r="B161" s="242" t="str">
        <f>VLOOKUP(A161,'Competitor Address List'!$A158:$M205,2)</f>
        <v>GTA</v>
      </c>
      <c r="C161" s="193">
        <f>VLOOKUP($A161,'Competitor Address List'!$A158:$M205,3)</f>
        <v>77</v>
      </c>
      <c r="D161" s="194">
        <f>VLOOKUP($A161,'Competitor Address List'!$A158:$M205,4)</f>
        <v>77</v>
      </c>
      <c r="E161" s="193">
        <f>VLOOKUP($A161,'Competitor Address List'!$A158:$M205,6)</f>
        <v>77</v>
      </c>
      <c r="F161" s="194">
        <f>VLOOKUP($A161,'Competitor Address List'!$A158:$M205,7)</f>
        <v>77</v>
      </c>
      <c r="G161" s="195">
        <f>VLOOKUP($A161,'Competitor Address List'!$A158:$M205,9)</f>
        <v>77</v>
      </c>
      <c r="H161" s="195">
        <f>VLOOKUP($A161,'Competitor Address List'!$A158:$M205,10)</f>
        <v>77</v>
      </c>
      <c r="I161" s="245">
        <f>VLOOKUP($A161,'Competitor Address List'!$A158:$M205,11)</f>
        <v>77</v>
      </c>
      <c r="J161" s="200"/>
    </row>
    <row r="162" spans="1:10" ht="20.100000000000001" customHeight="1" x14ac:dyDescent="0.2">
      <c r="A162" s="243"/>
      <c r="B162" s="249"/>
      <c r="C162" s="196">
        <f>VLOOKUP($A161+0.5,'Competitor Address List'!$A159:$M205,3)</f>
        <v>77.5</v>
      </c>
      <c r="D162" s="197">
        <f>VLOOKUP($A161+0.5,'Competitor Address List'!$A159:$M205,4)</f>
        <v>77.5</v>
      </c>
      <c r="E162" s="196">
        <f>VLOOKUP($A161+0.5,'Competitor Address List'!$A159:$M205,6)</f>
        <v>77.5</v>
      </c>
      <c r="F162" s="197">
        <f>VLOOKUP($A161+0.5,'Competitor Address List'!$A159:$M205,7)</f>
        <v>77.5</v>
      </c>
      <c r="G162" s="198">
        <f>VLOOKUP($A161+0.5,'Competitor Address List'!$A159:$M205,9)</f>
        <v>77.5</v>
      </c>
      <c r="H162" s="198">
        <f>VLOOKUP($A161+0.5,'Competitor Address List'!$A159:$M205,10)</f>
        <v>77.5</v>
      </c>
      <c r="I162" s="246"/>
      <c r="J162" s="200"/>
    </row>
    <row r="163" spans="1:10" ht="20.100000000000001" customHeight="1" x14ac:dyDescent="0.25">
      <c r="A163" s="242">
        <v>78</v>
      </c>
      <c r="B163" s="244" t="str">
        <f>VLOOKUP(A163,'Competitor Address List'!$A160:$M205,2)</f>
        <v>GTA</v>
      </c>
      <c r="C163" s="193">
        <f>VLOOKUP($A163,'Competitor Address List'!$A160:$M205,3)</f>
        <v>78</v>
      </c>
      <c r="D163" s="194">
        <f>VLOOKUP($A163,'Competitor Address List'!$A160:$M205,4)</f>
        <v>78</v>
      </c>
      <c r="E163" s="193">
        <f>VLOOKUP($A163,'Competitor Address List'!$A160:$M205,6)</f>
        <v>78</v>
      </c>
      <c r="F163" s="194">
        <f>VLOOKUP($A163,'Competitor Address List'!$A160:$M205,7)</f>
        <v>78</v>
      </c>
      <c r="G163" s="195">
        <f>VLOOKUP($A163,'Competitor Address List'!$A160:$M205,9)</f>
        <v>78</v>
      </c>
      <c r="H163" s="195">
        <f>VLOOKUP($A163,'Competitor Address List'!$A160:$M205,10)</f>
        <v>78</v>
      </c>
      <c r="I163" s="247">
        <f>VLOOKUP($A163,'Competitor Address List'!$A160:$M205,11)</f>
        <v>78</v>
      </c>
      <c r="J163" s="200"/>
    </row>
    <row r="164" spans="1:10" ht="20.100000000000001" customHeight="1" x14ac:dyDescent="0.2">
      <c r="A164" s="243"/>
      <c r="B164" s="243"/>
      <c r="C164" s="196">
        <f>VLOOKUP($A163+0.5,'Competitor Address List'!$A161:$M205,3)</f>
        <v>78.5</v>
      </c>
      <c r="D164" s="197">
        <f>VLOOKUP($A163+0.5,'Competitor Address List'!$A161:$M205,4)</f>
        <v>78.5</v>
      </c>
      <c r="E164" s="196">
        <f>VLOOKUP($A163+0.5,'Competitor Address List'!$A161:$M205,6)</f>
        <v>78.5</v>
      </c>
      <c r="F164" s="197">
        <f>VLOOKUP($A163+0.5,'Competitor Address List'!$A161:$M205,7)</f>
        <v>78.5</v>
      </c>
      <c r="G164" s="198">
        <f>VLOOKUP($A163+0.5,'Competitor Address List'!$A161:$M205,9)</f>
        <v>78.5</v>
      </c>
      <c r="H164" s="198">
        <f>VLOOKUP($A163+0.5,'Competitor Address List'!$A161:$M205,10)</f>
        <v>78.5</v>
      </c>
      <c r="I164" s="246"/>
      <c r="J164" s="200"/>
    </row>
    <row r="165" spans="1:10" ht="20.100000000000001" customHeight="1" x14ac:dyDescent="0.25">
      <c r="A165" s="242">
        <v>79</v>
      </c>
      <c r="B165" s="242" t="str">
        <f>VLOOKUP(A165,'Competitor Address List'!$A162:$M205,2)</f>
        <v>GTA</v>
      </c>
      <c r="C165" s="193">
        <f>VLOOKUP($A165,'Competitor Address List'!$A162:$M205,3)</f>
        <v>79</v>
      </c>
      <c r="D165" s="194">
        <f>VLOOKUP($A165,'Competitor Address List'!$A162:$M205,4)</f>
        <v>79</v>
      </c>
      <c r="E165" s="193">
        <f>VLOOKUP($A165,'Competitor Address List'!$A162:$M205,6)</f>
        <v>79</v>
      </c>
      <c r="F165" s="194">
        <f>VLOOKUP($A165,'Competitor Address List'!$A162:$M205,7)</f>
        <v>79</v>
      </c>
      <c r="G165" s="195">
        <f>VLOOKUP($A165,'Competitor Address List'!$A162:$M205,9)</f>
        <v>79</v>
      </c>
      <c r="H165" s="195">
        <f>VLOOKUP($A165,'Competitor Address List'!$A162:$M205,10)</f>
        <v>79</v>
      </c>
      <c r="I165" s="247">
        <f>VLOOKUP($A165,'Competitor Address List'!$A162:$M205,11)</f>
        <v>79</v>
      </c>
      <c r="J165" s="200"/>
    </row>
    <row r="166" spans="1:10" ht="20.100000000000001" customHeight="1" x14ac:dyDescent="0.2">
      <c r="A166" s="243"/>
      <c r="B166" s="249"/>
      <c r="C166" s="196">
        <f>VLOOKUP($A165+0.5,'Competitor Address List'!$A163:$M205,3)</f>
        <v>79.5</v>
      </c>
      <c r="D166" s="197">
        <f>VLOOKUP($A165+0.5,'Competitor Address List'!$A163:$M205,4)</f>
        <v>79.5</v>
      </c>
      <c r="E166" s="196">
        <f>VLOOKUP($A165+0.5,'Competitor Address List'!$A163:$M205,6)</f>
        <v>79.5</v>
      </c>
      <c r="F166" s="197">
        <f>VLOOKUP($A165+0.5,'Competitor Address List'!$A163:$M205,7)</f>
        <v>79.5</v>
      </c>
      <c r="G166" s="198">
        <f>VLOOKUP($A165+0.5,'Competitor Address List'!$A163:$M205,9)</f>
        <v>79.5</v>
      </c>
      <c r="H166" s="198">
        <f>VLOOKUP($A165+0.5,'Competitor Address List'!$A163:$M205,10)</f>
        <v>79.5</v>
      </c>
      <c r="I166" s="246"/>
      <c r="J166" s="200"/>
    </row>
    <row r="167" spans="1:10" ht="20.100000000000001" customHeight="1" x14ac:dyDescent="0.25">
      <c r="A167" s="242">
        <v>80</v>
      </c>
      <c r="B167" s="244" t="str">
        <f>VLOOKUP(A167,'Competitor Address List'!$A164:$M205,2)</f>
        <v>GTA</v>
      </c>
      <c r="C167" s="193">
        <f>VLOOKUP($A167,'Competitor Address List'!$A164:$M205,3)</f>
        <v>80</v>
      </c>
      <c r="D167" s="194">
        <f>VLOOKUP($A167,'Competitor Address List'!$A164:$M205,4)</f>
        <v>80</v>
      </c>
      <c r="E167" s="193">
        <f>VLOOKUP($A167,'Competitor Address List'!$A164:$M205,6)</f>
        <v>80</v>
      </c>
      <c r="F167" s="194">
        <f>VLOOKUP($A167,'Competitor Address List'!$A164:$M205,7)</f>
        <v>80</v>
      </c>
      <c r="G167" s="195">
        <f>VLOOKUP($A167,'Competitor Address List'!$A164:$M205,9)</f>
        <v>80</v>
      </c>
      <c r="H167" s="195">
        <f>VLOOKUP($A167,'Competitor Address List'!$A164:$M205,10)</f>
        <v>80</v>
      </c>
      <c r="I167" s="247">
        <f>VLOOKUP($A167,'Competitor Address List'!$A164:$M205,11)</f>
        <v>80</v>
      </c>
      <c r="J167" s="200"/>
    </row>
    <row r="168" spans="1:10" ht="20.100000000000001" customHeight="1" x14ac:dyDescent="0.2">
      <c r="A168" s="243"/>
      <c r="B168" s="243"/>
      <c r="C168" s="196">
        <f>VLOOKUP($A167+0.5,'Competitor Address List'!$A165:$M205,3)</f>
        <v>80.5</v>
      </c>
      <c r="D168" s="197">
        <f>VLOOKUP($A167+0.5,'Competitor Address List'!$A165:$M205,4)</f>
        <v>80.5</v>
      </c>
      <c r="E168" s="196">
        <f>VLOOKUP($A167+0.5,'Competitor Address List'!$A165:$M205,6)</f>
        <v>80.5</v>
      </c>
      <c r="F168" s="197">
        <f>VLOOKUP($A167+0.5,'Competitor Address List'!$A165:$M205,7)</f>
        <v>80.5</v>
      </c>
      <c r="G168" s="198">
        <f>VLOOKUP($A167+0.5,'Competitor Address List'!$A165:$M205,9)</f>
        <v>80.5</v>
      </c>
      <c r="H168" s="198">
        <f>VLOOKUP($A167+0.5,'Competitor Address List'!$A165:$M205,10)</f>
        <v>80.5</v>
      </c>
      <c r="I168" s="246"/>
      <c r="J168" s="200"/>
    </row>
    <row r="169" spans="1:10" ht="20.100000000000001" customHeight="1" x14ac:dyDescent="0.25">
      <c r="A169" s="242">
        <v>81</v>
      </c>
      <c r="B169" s="242" t="str">
        <f>VLOOKUP(A169,'Competitor Address List'!$A166:$M205,2)</f>
        <v>GTA</v>
      </c>
      <c r="C169" s="193">
        <f>VLOOKUP($A169,'Competitor Address List'!$A166:$M205,3)</f>
        <v>81</v>
      </c>
      <c r="D169" s="194">
        <f>VLOOKUP($A169,'Competitor Address List'!$A166:$M205,4)</f>
        <v>81</v>
      </c>
      <c r="E169" s="193">
        <f>VLOOKUP($A169,'Competitor Address List'!$A166:$M205,6)</f>
        <v>81</v>
      </c>
      <c r="F169" s="194">
        <f>VLOOKUP($A169,'Competitor Address List'!$A166:$M205,7)</f>
        <v>81</v>
      </c>
      <c r="G169" s="195">
        <f>VLOOKUP($A169,'Competitor Address List'!$A166:$M205,9)</f>
        <v>81</v>
      </c>
      <c r="H169" s="195">
        <f>VLOOKUP($A169,'Competitor Address List'!$A166:$M205,10)</f>
        <v>81</v>
      </c>
      <c r="I169" s="247">
        <f>VLOOKUP($A169,'Competitor Address List'!$A166:$M205,11)</f>
        <v>81</v>
      </c>
      <c r="J169" s="200"/>
    </row>
    <row r="170" spans="1:10" ht="20.100000000000001" customHeight="1" x14ac:dyDescent="0.2">
      <c r="A170" s="243"/>
      <c r="B170" s="243"/>
      <c r="C170" s="196">
        <f>VLOOKUP($A169+0.5,'Competitor Address List'!$A167:$M205,3)</f>
        <v>81.5</v>
      </c>
      <c r="D170" s="197">
        <f>VLOOKUP($A169+0.5,'Competitor Address List'!$A167:$M205,4)</f>
        <v>81.5</v>
      </c>
      <c r="E170" s="196">
        <f>VLOOKUP($A169+0.5,'Competitor Address List'!$A167:$M205,6)</f>
        <v>81.5</v>
      </c>
      <c r="F170" s="197">
        <f>VLOOKUP($A169+0.5,'Competitor Address List'!$A167:$M205,7)</f>
        <v>81.5</v>
      </c>
      <c r="G170" s="198">
        <f>VLOOKUP($A169+0.5,'Competitor Address List'!$A167:$M205,9)</f>
        <v>81.5</v>
      </c>
      <c r="H170" s="198">
        <f>VLOOKUP($A169+0.5,'Competitor Address List'!$A167:$M205,10)</f>
        <v>81.5</v>
      </c>
      <c r="I170" s="246"/>
      <c r="J170" s="200"/>
    </row>
    <row r="171" spans="1:10" ht="20.100000000000001" customHeight="1" x14ac:dyDescent="0.25">
      <c r="A171" s="242">
        <v>82</v>
      </c>
      <c r="B171" s="242" t="str">
        <f>VLOOKUP(A171,'Competitor Address List'!$A168:$M205,2)</f>
        <v>GTA</v>
      </c>
      <c r="C171" s="193">
        <f>VLOOKUP($A171,'Competitor Address List'!$A168:$M205,3)</f>
        <v>82</v>
      </c>
      <c r="D171" s="194">
        <f>VLOOKUP($A171,'Competitor Address List'!$A168:$M205,4)</f>
        <v>82</v>
      </c>
      <c r="E171" s="193">
        <f>VLOOKUP($A171,'Competitor Address List'!$A168:$M205,6)</f>
        <v>82</v>
      </c>
      <c r="F171" s="194">
        <f>VLOOKUP($A171,'Competitor Address List'!$A168:$M205,7)</f>
        <v>82</v>
      </c>
      <c r="G171" s="195">
        <f>VLOOKUP($A171,'Competitor Address List'!$A168:$M205,9)</f>
        <v>82</v>
      </c>
      <c r="H171" s="195">
        <f>VLOOKUP($A171,'Competitor Address List'!$A168:$M205,10)</f>
        <v>82</v>
      </c>
      <c r="I171" s="247">
        <f>VLOOKUP($A171,'Competitor Address List'!$A168:$M205,11)</f>
        <v>82</v>
      </c>
      <c r="J171" s="200"/>
    </row>
    <row r="172" spans="1:10" ht="20.100000000000001" customHeight="1" x14ac:dyDescent="0.2">
      <c r="A172" s="243"/>
      <c r="B172" s="243"/>
      <c r="C172" s="196">
        <f>VLOOKUP($A171+0.5,'Competitor Address List'!$A169:$M205,3)</f>
        <v>82.5</v>
      </c>
      <c r="D172" s="197">
        <f>VLOOKUP($A171+0.5,'Competitor Address List'!$A169:$M205,4)</f>
        <v>82.5</v>
      </c>
      <c r="E172" s="196">
        <f>VLOOKUP($A171+0.5,'Competitor Address List'!$A169:$M205,6)</f>
        <v>82.5</v>
      </c>
      <c r="F172" s="197">
        <f>VLOOKUP($A171+0.5,'Competitor Address List'!$A169:$M205,7)</f>
        <v>82.5</v>
      </c>
      <c r="G172" s="198">
        <f>VLOOKUP($A171+0.5,'Competitor Address List'!$A169:$M205,9)</f>
        <v>82.5</v>
      </c>
      <c r="H172" s="198">
        <f>VLOOKUP($A171+0.5,'Competitor Address List'!$A169:$M205,10)</f>
        <v>82.5</v>
      </c>
      <c r="I172" s="246"/>
      <c r="J172" s="200"/>
    </row>
    <row r="173" spans="1:10" ht="20.100000000000001" customHeight="1" x14ac:dyDescent="0.25">
      <c r="A173" s="242">
        <v>83</v>
      </c>
      <c r="B173" s="244" t="str">
        <f>VLOOKUP(A173,'Competitor Address List'!$A170:$M205,2)</f>
        <v>GTA</v>
      </c>
      <c r="C173" s="193">
        <f>VLOOKUP($A173,'Competitor Address List'!$A170:$M205,3)</f>
        <v>83</v>
      </c>
      <c r="D173" s="194">
        <f>VLOOKUP($A173,'Competitor Address List'!$A170:$M205,4)</f>
        <v>83</v>
      </c>
      <c r="E173" s="193">
        <f>VLOOKUP($A173,'Competitor Address List'!$A170:$M205,6)</f>
        <v>83</v>
      </c>
      <c r="F173" s="194">
        <f>VLOOKUP($A173,'Competitor Address List'!$A170:$M205,7)</f>
        <v>83</v>
      </c>
      <c r="G173" s="195">
        <f>VLOOKUP($A173,'Competitor Address List'!$A170:$M205,9)</f>
        <v>83</v>
      </c>
      <c r="H173" s="195">
        <f>VLOOKUP($A173,'Competitor Address List'!$A170:$M205,10)</f>
        <v>83</v>
      </c>
      <c r="I173" s="247">
        <f>VLOOKUP($A173,'Competitor Address List'!$A170:$M205,11)</f>
        <v>83</v>
      </c>
      <c r="J173" s="200"/>
    </row>
    <row r="174" spans="1:10" ht="20.100000000000001" customHeight="1" x14ac:dyDescent="0.2">
      <c r="A174" s="243"/>
      <c r="B174" s="243"/>
      <c r="C174" s="196">
        <f>VLOOKUP($A173+0.5,'Competitor Address List'!$A171:$M205,3)</f>
        <v>83.5</v>
      </c>
      <c r="D174" s="197">
        <f>VLOOKUP($A173+0.5,'Competitor Address List'!$A171:$M205,4)</f>
        <v>83.5</v>
      </c>
      <c r="E174" s="196">
        <f>VLOOKUP($A173+0.5,'Competitor Address List'!$A171:$M205,6)</f>
        <v>83.5</v>
      </c>
      <c r="F174" s="197">
        <f>VLOOKUP($A173+0.5,'Competitor Address List'!$A171:$M205,7)</f>
        <v>83.5</v>
      </c>
      <c r="G174" s="198">
        <f>VLOOKUP($A173+0.5,'Competitor Address List'!$A171:$M205,9)</f>
        <v>83.5</v>
      </c>
      <c r="H174" s="198">
        <f>VLOOKUP($A173+0.5,'Competitor Address List'!$A171:$M205,10)</f>
        <v>83.5</v>
      </c>
      <c r="I174" s="246"/>
      <c r="J174" s="200"/>
    </row>
    <row r="175" spans="1:10" ht="20.100000000000001" customHeight="1" x14ac:dyDescent="0.25">
      <c r="A175" s="242">
        <v>84</v>
      </c>
      <c r="B175" s="242" t="str">
        <f>VLOOKUP(A175,'Competitor Address List'!$A172:$M205,2)</f>
        <v>GTA</v>
      </c>
      <c r="C175" s="193">
        <f>VLOOKUP($A175,'Competitor Address List'!$A172:$M205,3)</f>
        <v>84</v>
      </c>
      <c r="D175" s="194">
        <f>VLOOKUP($A175,'Competitor Address List'!$A172:$M205,4)</f>
        <v>84</v>
      </c>
      <c r="E175" s="193">
        <f>VLOOKUP($A175,'Competitor Address List'!$A172:$M205,6)</f>
        <v>84</v>
      </c>
      <c r="F175" s="194">
        <f>VLOOKUP($A175,'Competitor Address List'!$A172:$M205,7)</f>
        <v>84</v>
      </c>
      <c r="G175" s="195">
        <f>VLOOKUP($A175,'Competitor Address List'!$A172:$M205,9)</f>
        <v>84</v>
      </c>
      <c r="H175" s="195">
        <f>VLOOKUP($A175,'Competitor Address List'!$A172:$M205,10)</f>
        <v>84</v>
      </c>
      <c r="I175" s="247">
        <f>VLOOKUP($A175,'Competitor Address List'!$A172:$M205,11)</f>
        <v>84</v>
      </c>
      <c r="J175" s="200"/>
    </row>
    <row r="176" spans="1:10" ht="20.100000000000001" customHeight="1" x14ac:dyDescent="0.2">
      <c r="A176" s="243"/>
      <c r="B176" s="249"/>
      <c r="C176" s="196">
        <f>VLOOKUP($A175+0.5,'Competitor Address List'!$A173:$M205,3)</f>
        <v>84.5</v>
      </c>
      <c r="D176" s="197">
        <f>VLOOKUP($A175+0.5,'Competitor Address List'!$A173:$M205,4)</f>
        <v>84.5</v>
      </c>
      <c r="E176" s="196">
        <f>VLOOKUP($A175+0.5,'Competitor Address List'!$A173:$M205,6)</f>
        <v>84.5</v>
      </c>
      <c r="F176" s="197">
        <f>VLOOKUP($A175+0.5,'Competitor Address List'!$A173:$M205,7)</f>
        <v>84.5</v>
      </c>
      <c r="G176" s="198">
        <f>VLOOKUP($A175+0.5,'Competitor Address List'!$A173:$M205,9)</f>
        <v>84.5</v>
      </c>
      <c r="H176" s="198">
        <f>VLOOKUP($A175+0.5,'Competitor Address List'!$A173:$M205,10)</f>
        <v>84.5</v>
      </c>
      <c r="I176" s="246"/>
      <c r="J176" s="200"/>
    </row>
    <row r="177" spans="1:10" ht="20.100000000000001" customHeight="1" x14ac:dyDescent="0.25">
      <c r="A177" s="242">
        <v>85</v>
      </c>
      <c r="B177" s="244" t="str">
        <f>VLOOKUP(A177,'Competitor Address List'!$A174:$M205,2)</f>
        <v>GTA</v>
      </c>
      <c r="C177" s="193">
        <f>VLOOKUP($A177,'Competitor Address List'!$A174:$M205,3)</f>
        <v>85</v>
      </c>
      <c r="D177" s="194">
        <f>VLOOKUP($A177,'Competitor Address List'!$A174:$M205,4)</f>
        <v>85</v>
      </c>
      <c r="E177" s="193">
        <f>VLOOKUP($A177,'Competitor Address List'!$A174:$M205,6)</f>
        <v>85</v>
      </c>
      <c r="F177" s="194">
        <f>VLOOKUP($A177,'Competitor Address List'!$A174:$M205,7)</f>
        <v>85</v>
      </c>
      <c r="G177" s="195">
        <f>VLOOKUP($A177,'Competitor Address List'!$A174:$M205,9)</f>
        <v>85</v>
      </c>
      <c r="H177" s="195">
        <f>VLOOKUP($A177,'Competitor Address List'!$A174:$M205,10)</f>
        <v>85</v>
      </c>
      <c r="I177" s="247">
        <f>VLOOKUP($A177,'Competitor Address List'!$A174:$M205,11)</f>
        <v>85</v>
      </c>
      <c r="J177" s="200"/>
    </row>
    <row r="178" spans="1:10" ht="20.100000000000001" customHeight="1" x14ac:dyDescent="0.2">
      <c r="A178" s="243"/>
      <c r="B178" s="243"/>
      <c r="C178" s="196">
        <f>VLOOKUP($A177+0.5,'Competitor Address List'!$A175:$M205,3)</f>
        <v>85.5</v>
      </c>
      <c r="D178" s="197">
        <f>VLOOKUP($A177+0.5,'Competitor Address List'!$A175:$M205,4)</f>
        <v>85.5</v>
      </c>
      <c r="E178" s="196">
        <f>VLOOKUP($A177+0.5,'Competitor Address List'!$A175:$M205,6)</f>
        <v>85.5</v>
      </c>
      <c r="F178" s="197">
        <f>VLOOKUP($A177+0.5,'Competitor Address List'!$A175:$M205,7)</f>
        <v>85.5</v>
      </c>
      <c r="G178" s="198">
        <f>VLOOKUP($A177+0.5,'Competitor Address List'!$A175:$M205,9)</f>
        <v>85.5</v>
      </c>
      <c r="H178" s="198">
        <f>VLOOKUP($A177+0.5,'Competitor Address List'!$A175:$M205,10)</f>
        <v>85.5</v>
      </c>
      <c r="I178" s="248"/>
      <c r="J178" s="200"/>
    </row>
    <row r="179" spans="1:10" ht="20.100000000000001" customHeight="1" x14ac:dyDescent="0.25">
      <c r="A179" s="242">
        <v>86</v>
      </c>
      <c r="B179" s="242" t="str">
        <f>VLOOKUP(A179,'Competitor Address List'!$A176:$M205,2)</f>
        <v>GTA</v>
      </c>
      <c r="C179" s="193">
        <f>VLOOKUP($A179,'Competitor Address List'!$A176:$M205,3)</f>
        <v>86</v>
      </c>
      <c r="D179" s="194">
        <f>VLOOKUP($A179,'Competitor Address List'!$A176:$M205,4)</f>
        <v>86</v>
      </c>
      <c r="E179" s="193">
        <f>VLOOKUP($A179,'Competitor Address List'!$A176:$M205,6)</f>
        <v>86</v>
      </c>
      <c r="F179" s="194">
        <f>VLOOKUP($A179,'Competitor Address List'!$A176:$M205,7)</f>
        <v>86</v>
      </c>
      <c r="G179" s="195">
        <f>VLOOKUP($A179,'Competitor Address List'!$A176:$M205,9)</f>
        <v>86</v>
      </c>
      <c r="H179" s="195">
        <f>VLOOKUP($A179,'Competitor Address List'!$A176:$M205,10)</f>
        <v>86</v>
      </c>
      <c r="I179" s="247">
        <f>VLOOKUP($A179,'Competitor Address List'!$A176:$M205,11)</f>
        <v>86</v>
      </c>
      <c r="J179" s="200"/>
    </row>
    <row r="180" spans="1:10" ht="20.100000000000001" customHeight="1" x14ac:dyDescent="0.2">
      <c r="A180" s="243"/>
      <c r="B180" s="249"/>
      <c r="C180" s="196">
        <f>VLOOKUP($A179+0.5,'Competitor Address List'!$A177:$M205,3)</f>
        <v>86.5</v>
      </c>
      <c r="D180" s="197">
        <f>VLOOKUP($A179+0.5,'Competitor Address List'!$A177:$M205,4)</f>
        <v>86.5</v>
      </c>
      <c r="E180" s="196">
        <f>VLOOKUP($A179+0.5,'Competitor Address List'!$A177:$M205,6)</f>
        <v>86.5</v>
      </c>
      <c r="F180" s="197">
        <f>VLOOKUP($A179+0.5,'Competitor Address List'!$A177:$M205,7)</f>
        <v>86.5</v>
      </c>
      <c r="G180" s="198">
        <f>VLOOKUP($A179+0.5,'Competitor Address List'!$A177:$M205,9)</f>
        <v>86.5</v>
      </c>
      <c r="H180" s="198">
        <f>VLOOKUP($A179+0.5,'Competitor Address List'!$A177:$M205,10)</f>
        <v>86.5</v>
      </c>
      <c r="I180" s="246"/>
      <c r="J180" s="200"/>
    </row>
    <row r="181" spans="1:10" ht="20.100000000000001" customHeight="1" x14ac:dyDescent="0.25">
      <c r="A181" s="242">
        <v>87</v>
      </c>
      <c r="B181" s="244" t="str">
        <f>VLOOKUP(A181,'Competitor Address List'!$A178:$M205,2)</f>
        <v>GTA</v>
      </c>
      <c r="C181" s="193">
        <f>VLOOKUP($A181,'Competitor Address List'!$A178:$M205,3)</f>
        <v>87</v>
      </c>
      <c r="D181" s="194">
        <f>VLOOKUP($A181,'Competitor Address List'!$A178:$M205,4)</f>
        <v>87</v>
      </c>
      <c r="E181" s="193">
        <f>VLOOKUP($A181,'Competitor Address List'!$A178:$M205,6)</f>
        <v>87</v>
      </c>
      <c r="F181" s="194">
        <f>VLOOKUP($A181,'Competitor Address List'!$A178:$M205,7)</f>
        <v>87</v>
      </c>
      <c r="G181" s="195">
        <f>VLOOKUP($A181,'Competitor Address List'!$A178:$M205,9)</f>
        <v>87</v>
      </c>
      <c r="H181" s="195">
        <f>VLOOKUP($A181,'Competitor Address List'!$A178:$M205,10)</f>
        <v>87</v>
      </c>
      <c r="I181" s="245">
        <f>VLOOKUP($A181,'Competitor Address List'!$A178:$M205,11)</f>
        <v>87</v>
      </c>
      <c r="J181" s="200"/>
    </row>
    <row r="182" spans="1:10" ht="20.100000000000001" customHeight="1" x14ac:dyDescent="0.2">
      <c r="A182" s="243"/>
      <c r="B182" s="243"/>
      <c r="C182" s="196">
        <f>VLOOKUP($A181+0.5,'Competitor Address List'!$A179:$M205,3)</f>
        <v>87.5</v>
      </c>
      <c r="D182" s="197">
        <f>VLOOKUP($A181+0.5,'Competitor Address List'!$A179:$M205,4)</f>
        <v>87.5</v>
      </c>
      <c r="E182" s="196">
        <f>VLOOKUP($A181+0.5,'Competitor Address List'!$A179:$M205,6)</f>
        <v>87.5</v>
      </c>
      <c r="F182" s="197">
        <f>VLOOKUP($A181+0.5,'Competitor Address List'!$A179:$M205,7)</f>
        <v>87.5</v>
      </c>
      <c r="G182" s="198">
        <f>VLOOKUP($A181+0.5,'Competitor Address List'!$A179:$M205,9)</f>
        <v>87.5</v>
      </c>
      <c r="H182" s="198">
        <f>VLOOKUP($A181+0.5,'Competitor Address List'!$A179:$M205,10)</f>
        <v>87.5</v>
      </c>
      <c r="I182" s="246"/>
      <c r="J182" s="200"/>
    </row>
    <row r="183" spans="1:10" ht="20.100000000000001" customHeight="1" x14ac:dyDescent="0.25">
      <c r="A183" s="242">
        <v>88</v>
      </c>
      <c r="B183" s="242" t="str">
        <f>VLOOKUP(A183,'Competitor Address List'!$A180:$M205,2)</f>
        <v>GTA</v>
      </c>
      <c r="C183" s="193">
        <f>VLOOKUP($A183,'Competitor Address List'!$A180:$M205,3)</f>
        <v>88</v>
      </c>
      <c r="D183" s="194">
        <f>VLOOKUP($A183,'Competitor Address List'!$A180:$M205,4)</f>
        <v>88</v>
      </c>
      <c r="E183" s="193">
        <f>VLOOKUP($A183,'Competitor Address List'!$A180:$M205,6)</f>
        <v>88</v>
      </c>
      <c r="F183" s="194">
        <f>VLOOKUP($A183,'Competitor Address List'!$A180:$M205,7)</f>
        <v>88</v>
      </c>
      <c r="G183" s="195">
        <f>VLOOKUP($A183,'Competitor Address List'!$A180:$M205,9)</f>
        <v>88</v>
      </c>
      <c r="H183" s="195">
        <f>VLOOKUP($A183,'Competitor Address List'!$A180:$M205,10)</f>
        <v>88</v>
      </c>
      <c r="I183" s="247">
        <f>VLOOKUP($A183,'Competitor Address List'!$A180:$M205,11)</f>
        <v>88</v>
      </c>
      <c r="J183" s="200"/>
    </row>
    <row r="184" spans="1:10" ht="20.100000000000001" customHeight="1" x14ac:dyDescent="0.2">
      <c r="A184" s="243"/>
      <c r="B184" s="249"/>
      <c r="C184" s="196">
        <f>VLOOKUP($A183+0.5,'Competitor Address List'!$A181:$M205,3)</f>
        <v>88.5</v>
      </c>
      <c r="D184" s="197">
        <f>VLOOKUP($A183+0.5,'Competitor Address List'!$A181:$M205,4)</f>
        <v>88.5</v>
      </c>
      <c r="E184" s="196">
        <f>VLOOKUP($A183+0.5,'Competitor Address List'!$A181:$M205,6)</f>
        <v>88.5</v>
      </c>
      <c r="F184" s="197">
        <f>VLOOKUP($A183+0.5,'Competitor Address List'!$A181:$M205,7)</f>
        <v>88.5</v>
      </c>
      <c r="G184" s="198">
        <f>VLOOKUP($A183+0.5,'Competitor Address List'!$A181:$M205,9)</f>
        <v>88.5</v>
      </c>
      <c r="H184" s="198">
        <f>VLOOKUP($A183+0.5,'Competitor Address List'!$A181:$M205,10)</f>
        <v>88.5</v>
      </c>
      <c r="I184" s="246"/>
      <c r="J184" s="200"/>
    </row>
    <row r="185" spans="1:10" ht="20.100000000000001" customHeight="1" x14ac:dyDescent="0.25">
      <c r="A185" s="242">
        <v>89</v>
      </c>
      <c r="B185" s="244" t="str">
        <f>VLOOKUP(A185,'Competitor Address List'!$A182:$M205,2)</f>
        <v>GTA</v>
      </c>
      <c r="C185" s="193">
        <f>VLOOKUP($A185,'Competitor Address List'!$A182:$M205,3)</f>
        <v>89</v>
      </c>
      <c r="D185" s="194">
        <f>VLOOKUP($A185,'Competitor Address List'!$A182:$M205,4)</f>
        <v>89</v>
      </c>
      <c r="E185" s="193">
        <f>VLOOKUP($A185,'Competitor Address List'!$A182:$M205,6)</f>
        <v>89</v>
      </c>
      <c r="F185" s="194">
        <f>VLOOKUP($A185,'Competitor Address List'!$A182:$M205,7)</f>
        <v>89</v>
      </c>
      <c r="G185" s="195">
        <f>VLOOKUP($A185,'Competitor Address List'!$A182:$M205,9)</f>
        <v>89</v>
      </c>
      <c r="H185" s="195">
        <f>VLOOKUP($A185,'Competitor Address List'!$A182:$M205,10)</f>
        <v>89</v>
      </c>
      <c r="I185" s="247">
        <f>VLOOKUP($A185,'Competitor Address List'!$A182:$M205,11)</f>
        <v>89</v>
      </c>
      <c r="J185" s="200"/>
    </row>
    <row r="186" spans="1:10" ht="20.100000000000001" customHeight="1" x14ac:dyDescent="0.2">
      <c r="A186" s="243"/>
      <c r="B186" s="243"/>
      <c r="C186" s="196">
        <f>VLOOKUP($A185+0.5,'Competitor Address List'!$A183:$M205,3)</f>
        <v>89.5</v>
      </c>
      <c r="D186" s="197">
        <f>VLOOKUP($A185+0.5,'Competitor Address List'!$A183:$M205,4)</f>
        <v>89.5</v>
      </c>
      <c r="E186" s="196">
        <f>VLOOKUP($A185+0.5,'Competitor Address List'!$A183:$M205,6)</f>
        <v>89.5</v>
      </c>
      <c r="F186" s="197">
        <f>VLOOKUP($A185+0.5,'Competitor Address List'!$A183:$M205,7)</f>
        <v>89.5</v>
      </c>
      <c r="G186" s="198">
        <f>VLOOKUP($A185+0.5,'Competitor Address List'!$A183:$M205,9)</f>
        <v>89.5</v>
      </c>
      <c r="H186" s="198">
        <f>VLOOKUP($A185+0.5,'Competitor Address List'!$A183:$M205,10)</f>
        <v>89.5</v>
      </c>
      <c r="I186" s="246"/>
      <c r="J186" s="200"/>
    </row>
    <row r="187" spans="1:10" ht="20.100000000000001" customHeight="1" x14ac:dyDescent="0.25">
      <c r="A187" s="242">
        <v>90</v>
      </c>
      <c r="B187" s="242" t="str">
        <f>VLOOKUP(A187,'Competitor Address List'!$A184:$M205,2)</f>
        <v>GTA</v>
      </c>
      <c r="C187" s="193">
        <f>VLOOKUP($A187,'Competitor Address List'!$A184:$M205,3)</f>
        <v>90</v>
      </c>
      <c r="D187" s="194">
        <f>VLOOKUP($A187,'Competitor Address List'!$A184:$M205,4)</f>
        <v>90</v>
      </c>
      <c r="E187" s="193">
        <f>VLOOKUP($A187,'Competitor Address List'!$A184:$M205,6)</f>
        <v>90</v>
      </c>
      <c r="F187" s="194">
        <f>VLOOKUP($A187,'Competitor Address List'!$A184:$M205,7)</f>
        <v>90</v>
      </c>
      <c r="G187" s="195">
        <f>VLOOKUP($A187,'Competitor Address List'!$A184:$M205,9)</f>
        <v>90</v>
      </c>
      <c r="H187" s="195">
        <f>VLOOKUP($A187,'Competitor Address List'!$A184:$M205,10)</f>
        <v>90</v>
      </c>
      <c r="I187" s="247">
        <f>VLOOKUP($A187,'Competitor Address List'!$A184:$M205,11)</f>
        <v>90</v>
      </c>
      <c r="J187" s="200"/>
    </row>
    <row r="188" spans="1:10" ht="20.100000000000001" customHeight="1" x14ac:dyDescent="0.2">
      <c r="A188" s="243"/>
      <c r="B188" s="249"/>
      <c r="C188" s="196">
        <f>VLOOKUP($A187+0.5,'Competitor Address List'!$A185:$M205,3)</f>
        <v>90.5</v>
      </c>
      <c r="D188" s="197">
        <f>VLOOKUP($A187+0.5,'Competitor Address List'!$A185:$M205,4)</f>
        <v>90.5</v>
      </c>
      <c r="E188" s="196">
        <f>VLOOKUP($A187+0.5,'Competitor Address List'!$A185:$M205,6)</f>
        <v>90.5</v>
      </c>
      <c r="F188" s="197">
        <f>VLOOKUP($A187+0.5,'Competitor Address List'!$A185:$M205,7)</f>
        <v>90.5</v>
      </c>
      <c r="G188" s="198">
        <f>VLOOKUP($A187+0.5,'Competitor Address List'!$A185:$M205,9)</f>
        <v>90.5</v>
      </c>
      <c r="H188" s="198">
        <f>VLOOKUP($A187+0.5,'Competitor Address List'!$A185:$M205,10)</f>
        <v>90.5</v>
      </c>
      <c r="I188" s="246"/>
      <c r="J188" s="200"/>
    </row>
    <row r="189" spans="1:10" ht="20.100000000000001" customHeight="1" x14ac:dyDescent="0.25">
      <c r="A189" s="242">
        <v>91</v>
      </c>
      <c r="B189" s="244" t="str">
        <f>VLOOKUP(A189,'Competitor Address List'!$A186:$M205,2)</f>
        <v>GTA</v>
      </c>
      <c r="C189" s="193">
        <f>VLOOKUP($A189,'Competitor Address List'!$A186:$M205,3)</f>
        <v>91</v>
      </c>
      <c r="D189" s="194">
        <f>VLOOKUP($A189,'Competitor Address List'!$A186:$M205,4)</f>
        <v>91</v>
      </c>
      <c r="E189" s="193">
        <f>VLOOKUP($A189,'Competitor Address List'!$A186:$M205,6)</f>
        <v>91</v>
      </c>
      <c r="F189" s="194">
        <f>VLOOKUP($A189,'Competitor Address List'!$A186:$M205,7)</f>
        <v>91</v>
      </c>
      <c r="G189" s="195">
        <f>VLOOKUP($A189,'Competitor Address List'!$A186:$M205,9)</f>
        <v>91</v>
      </c>
      <c r="H189" s="195">
        <f>VLOOKUP($A189,'Competitor Address List'!$A186:$M205,10)</f>
        <v>91</v>
      </c>
      <c r="I189" s="247">
        <f>VLOOKUP($A189,'Competitor Address List'!$A186:$M205,11)</f>
        <v>91</v>
      </c>
      <c r="J189" s="200"/>
    </row>
    <row r="190" spans="1:10" ht="20.100000000000001" customHeight="1" x14ac:dyDescent="0.2">
      <c r="A190" s="243"/>
      <c r="B190" s="243"/>
      <c r="C190" s="196">
        <f>VLOOKUP($A189+0.5,'Competitor Address List'!$A187:$M205,3)</f>
        <v>91.5</v>
      </c>
      <c r="D190" s="197">
        <f>VLOOKUP($A189+0.5,'Competitor Address List'!$A187:$M205,4)</f>
        <v>91.5</v>
      </c>
      <c r="E190" s="196">
        <f>VLOOKUP($A189+0.5,'Competitor Address List'!$A187:$M205,6)</f>
        <v>91.5</v>
      </c>
      <c r="F190" s="197">
        <f>VLOOKUP($A189+0.5,'Competitor Address List'!$A187:$M205,7)</f>
        <v>91.5</v>
      </c>
      <c r="G190" s="198">
        <f>VLOOKUP($A189+0.5,'Competitor Address List'!$A187:$M205,9)</f>
        <v>91.5</v>
      </c>
      <c r="H190" s="198">
        <f>VLOOKUP($A189+0.5,'Competitor Address List'!$A187:$M205,10)</f>
        <v>91.5</v>
      </c>
      <c r="I190" s="248"/>
      <c r="J190" s="200"/>
    </row>
    <row r="191" spans="1:10" ht="20.100000000000001" customHeight="1" x14ac:dyDescent="0.25">
      <c r="A191" s="242">
        <v>92</v>
      </c>
      <c r="B191" s="242" t="str">
        <f>VLOOKUP(A191,'Competitor Address List'!$A188:$M205,2)</f>
        <v>GTA</v>
      </c>
      <c r="C191" s="193">
        <f>VLOOKUP($A191,'Competitor Address List'!$A188:$M205,3)</f>
        <v>92</v>
      </c>
      <c r="D191" s="194">
        <f>VLOOKUP($A191,'Competitor Address List'!$A188:$M205,4)</f>
        <v>92</v>
      </c>
      <c r="E191" s="193">
        <f>VLOOKUP($A191,'Competitor Address List'!$A188:$M205,6)</f>
        <v>92</v>
      </c>
      <c r="F191" s="194">
        <f>VLOOKUP($A191,'Competitor Address List'!$A188:$M205,7)</f>
        <v>92</v>
      </c>
      <c r="G191" s="195">
        <f>VLOOKUP($A191,'Competitor Address List'!$A188:$M205,9)</f>
        <v>92</v>
      </c>
      <c r="H191" s="195">
        <f>VLOOKUP($A191,'Competitor Address List'!$A188:$M205,10)</f>
        <v>92</v>
      </c>
      <c r="I191" s="247">
        <f>VLOOKUP($A191,'Competitor Address List'!$A188:$M205,11)</f>
        <v>92</v>
      </c>
      <c r="J191" s="200"/>
    </row>
    <row r="192" spans="1:10" ht="20.100000000000001" customHeight="1" x14ac:dyDescent="0.2">
      <c r="A192" s="243"/>
      <c r="B192" s="249"/>
      <c r="C192" s="196">
        <f>VLOOKUP($A191+0.5,'Competitor Address List'!$A189:$M205,3)</f>
        <v>92.5</v>
      </c>
      <c r="D192" s="197">
        <f>VLOOKUP($A191+0.5,'Competitor Address List'!$A189:$M205,4)</f>
        <v>92.5</v>
      </c>
      <c r="E192" s="196">
        <f>VLOOKUP($A191+0.5,'Competitor Address List'!$A189:$M205,6)</f>
        <v>92.5</v>
      </c>
      <c r="F192" s="197">
        <f>VLOOKUP($A191+0.5,'Competitor Address List'!$A189:$M205,7)</f>
        <v>92.5</v>
      </c>
      <c r="G192" s="198">
        <f>VLOOKUP($A191+0.5,'Competitor Address List'!$A189:$M205,9)</f>
        <v>92.5</v>
      </c>
      <c r="H192" s="198">
        <f>VLOOKUP($A191+0.5,'Competitor Address List'!$A189:$M205,10)</f>
        <v>92.5</v>
      </c>
      <c r="I192" s="246"/>
      <c r="J192" s="200"/>
    </row>
    <row r="193" spans="1:10" ht="20.100000000000001" customHeight="1" x14ac:dyDescent="0.25">
      <c r="A193" s="242">
        <v>93</v>
      </c>
      <c r="B193" s="244" t="str">
        <f>VLOOKUP(A193,'Competitor Address List'!$A190:$M205,2)</f>
        <v>GTA</v>
      </c>
      <c r="C193" s="193">
        <f>VLOOKUP($A193,'Competitor Address List'!$A190:$M205,3)</f>
        <v>93</v>
      </c>
      <c r="D193" s="194">
        <f>VLOOKUP($A193,'Competitor Address List'!$A190:$M205,4)</f>
        <v>93</v>
      </c>
      <c r="E193" s="193">
        <f>VLOOKUP($A193,'Competitor Address List'!$A190:$M205,6)</f>
        <v>93</v>
      </c>
      <c r="F193" s="194">
        <f>VLOOKUP($A193,'Competitor Address List'!$A190:$M205,7)</f>
        <v>93</v>
      </c>
      <c r="G193" s="195">
        <f>VLOOKUP($A193,'Competitor Address List'!$A190:$M205,9)</f>
        <v>93</v>
      </c>
      <c r="H193" s="195">
        <f>VLOOKUP($A193,'Competitor Address List'!$A190:$M205,10)</f>
        <v>93</v>
      </c>
      <c r="I193" s="245">
        <f>VLOOKUP($A193,'Competitor Address List'!$A190:$M205,11)</f>
        <v>93</v>
      </c>
      <c r="J193" s="200"/>
    </row>
    <row r="194" spans="1:10" ht="20.100000000000001" customHeight="1" x14ac:dyDescent="0.2">
      <c r="A194" s="243"/>
      <c r="B194" s="243"/>
      <c r="C194" s="196">
        <f>VLOOKUP($A193+0.5,'Competitor Address List'!$A191:$M205,3)</f>
        <v>93.5</v>
      </c>
      <c r="D194" s="197">
        <f>VLOOKUP($A193+0.5,'Competitor Address List'!$A191:$M205,4)</f>
        <v>93.5</v>
      </c>
      <c r="E194" s="196">
        <f>VLOOKUP($A193+0.5,'Competitor Address List'!$A191:$M205,6)</f>
        <v>93.5</v>
      </c>
      <c r="F194" s="197">
        <f>VLOOKUP($A193+0.5,'Competitor Address List'!$A191:$M205,7)</f>
        <v>93.5</v>
      </c>
      <c r="G194" s="198">
        <f>VLOOKUP($A193+0.5,'Competitor Address List'!$A191:$M205,9)</f>
        <v>93.5</v>
      </c>
      <c r="H194" s="198">
        <f>VLOOKUP($A193+0.5,'Competitor Address List'!$A191:$M205,10)</f>
        <v>93.5</v>
      </c>
      <c r="I194" s="246"/>
      <c r="J194" s="200"/>
    </row>
    <row r="195" spans="1:10" ht="20.100000000000001" customHeight="1" x14ac:dyDescent="0.25">
      <c r="A195" s="242">
        <v>94</v>
      </c>
      <c r="B195" s="242" t="str">
        <f>VLOOKUP(A195,'Competitor Address List'!$A192:$M205,2)</f>
        <v>GTA</v>
      </c>
      <c r="C195" s="193">
        <f>VLOOKUP($A195,'Competitor Address List'!$A192:$M205,3)</f>
        <v>94</v>
      </c>
      <c r="D195" s="194">
        <f>VLOOKUP($A195,'Competitor Address List'!$A192:$M205,4)</f>
        <v>94</v>
      </c>
      <c r="E195" s="193">
        <f>VLOOKUP($A195,'Competitor Address List'!$A192:$M205,6)</f>
        <v>94</v>
      </c>
      <c r="F195" s="194">
        <f>VLOOKUP($A195,'Competitor Address List'!$A192:$M205,7)</f>
        <v>94</v>
      </c>
      <c r="G195" s="195">
        <f>VLOOKUP($A195,'Competitor Address List'!$A192:$M205,9)</f>
        <v>94</v>
      </c>
      <c r="H195" s="195">
        <f>VLOOKUP($A195,'Competitor Address List'!$A192:$M205,10)</f>
        <v>94</v>
      </c>
      <c r="I195" s="247">
        <f>VLOOKUP($A195,'Competitor Address List'!$A192:$M205,11)</f>
        <v>94</v>
      </c>
      <c r="J195" s="200"/>
    </row>
    <row r="196" spans="1:10" ht="20.100000000000001" customHeight="1" x14ac:dyDescent="0.2">
      <c r="A196" s="243"/>
      <c r="B196" s="249"/>
      <c r="C196" s="196">
        <f>VLOOKUP($A195+0.5,'Competitor Address List'!$A193:$M205,3)</f>
        <v>94.5</v>
      </c>
      <c r="D196" s="197">
        <f>VLOOKUP($A195+0.5,'Competitor Address List'!$A193:$M205,4)</f>
        <v>94.5</v>
      </c>
      <c r="E196" s="196">
        <f>VLOOKUP($A195+0.5,'Competitor Address List'!$A193:$M205,6)</f>
        <v>94.5</v>
      </c>
      <c r="F196" s="197">
        <f>VLOOKUP($A195+0.5,'Competitor Address List'!$A193:$M205,7)</f>
        <v>94.5</v>
      </c>
      <c r="G196" s="198">
        <f>VLOOKUP($A195+0.5,'Competitor Address List'!$A193:$M205,9)</f>
        <v>94.5</v>
      </c>
      <c r="H196" s="198">
        <f>VLOOKUP($A195+0.5,'Competitor Address List'!$A193:$M205,10)</f>
        <v>94.5</v>
      </c>
      <c r="I196" s="246"/>
      <c r="J196" s="200"/>
    </row>
    <row r="197" spans="1:10" ht="20.100000000000001" customHeight="1" x14ac:dyDescent="0.25">
      <c r="A197" s="242">
        <v>95</v>
      </c>
      <c r="B197" s="244" t="str">
        <f>VLOOKUP(A197,'Competitor Address List'!$A194:$M205,2)</f>
        <v>GTA</v>
      </c>
      <c r="C197" s="193">
        <f>VLOOKUP($A197,'Competitor Address List'!$A194:$M205,3)</f>
        <v>95</v>
      </c>
      <c r="D197" s="194">
        <f>VLOOKUP($A197,'Competitor Address List'!$A194:$M205,4)</f>
        <v>95</v>
      </c>
      <c r="E197" s="193">
        <f>VLOOKUP($A197,'Competitor Address List'!$A194:$M205,6)</f>
        <v>95</v>
      </c>
      <c r="F197" s="194">
        <f>VLOOKUP($A197,'Competitor Address List'!$A194:$M205,7)</f>
        <v>95</v>
      </c>
      <c r="G197" s="195">
        <f>VLOOKUP($A197,'Competitor Address List'!$A194:$M205,9)</f>
        <v>95</v>
      </c>
      <c r="H197" s="195">
        <f>VLOOKUP($A197,'Competitor Address List'!$A194:$M205,10)</f>
        <v>95</v>
      </c>
      <c r="I197" s="247">
        <f>VLOOKUP($A197,'Competitor Address List'!$A194:$M205,11)</f>
        <v>95</v>
      </c>
      <c r="J197" s="200"/>
    </row>
    <row r="198" spans="1:10" ht="20.100000000000001" customHeight="1" x14ac:dyDescent="0.2">
      <c r="A198" s="243"/>
      <c r="B198" s="243"/>
      <c r="C198" s="196">
        <f>VLOOKUP($A197+0.5,'Competitor Address List'!$A195:$M205,3)</f>
        <v>95.5</v>
      </c>
      <c r="D198" s="197">
        <f>VLOOKUP($A197+0.5,'Competitor Address List'!$A195:$M205,4)</f>
        <v>95.5</v>
      </c>
      <c r="E198" s="196">
        <f>VLOOKUP($A197+0.5,'Competitor Address List'!$A195:$M205,6)</f>
        <v>95.5</v>
      </c>
      <c r="F198" s="197">
        <f>VLOOKUP($A197+0.5,'Competitor Address List'!$A195:$M205,7)</f>
        <v>95.5</v>
      </c>
      <c r="G198" s="198">
        <f>VLOOKUP($A197+0.5,'Competitor Address List'!$A195:$M205,9)</f>
        <v>95.5</v>
      </c>
      <c r="H198" s="198">
        <f>VLOOKUP($A197+0.5,'Competitor Address List'!$A195:$M205,10)</f>
        <v>95.5</v>
      </c>
      <c r="I198" s="246"/>
      <c r="J198" s="200"/>
    </row>
    <row r="199" spans="1:10" ht="20.100000000000001" customHeight="1" x14ac:dyDescent="0.25">
      <c r="A199" s="242">
        <v>96</v>
      </c>
      <c r="B199" s="242" t="str">
        <f>VLOOKUP(A199,'Competitor Address List'!$A196:$M205,2)</f>
        <v>GTA</v>
      </c>
      <c r="C199" s="193">
        <f>VLOOKUP($A199,'Competitor Address List'!$A196:$M205,3)</f>
        <v>96</v>
      </c>
      <c r="D199" s="194">
        <f>VLOOKUP($A199,'Competitor Address List'!$A196:$M205,4)</f>
        <v>96</v>
      </c>
      <c r="E199" s="193">
        <f>VLOOKUP($A199,'Competitor Address List'!$A196:$M205,6)</f>
        <v>96</v>
      </c>
      <c r="F199" s="194">
        <f>VLOOKUP($A199,'Competitor Address List'!$A196:$M205,7)</f>
        <v>96</v>
      </c>
      <c r="G199" s="195">
        <f>VLOOKUP($A199,'Competitor Address List'!$A196:$M205,9)</f>
        <v>96</v>
      </c>
      <c r="H199" s="195">
        <f>VLOOKUP($A199,'Competitor Address List'!$A196:$M205,10)</f>
        <v>96</v>
      </c>
      <c r="I199" s="247">
        <f>VLOOKUP($A199,'Competitor Address List'!$A196:$M205,11)</f>
        <v>96</v>
      </c>
      <c r="J199" s="200"/>
    </row>
    <row r="200" spans="1:10" ht="20.100000000000001" customHeight="1" x14ac:dyDescent="0.2">
      <c r="A200" s="243"/>
      <c r="B200" s="249"/>
      <c r="C200" s="196">
        <f>VLOOKUP($A199+0.5,'Competitor Address List'!$A197:$M205,3)</f>
        <v>96.5</v>
      </c>
      <c r="D200" s="197">
        <f>VLOOKUP($A199+0.5,'Competitor Address List'!$A197:$M205,4)</f>
        <v>96.5</v>
      </c>
      <c r="E200" s="196">
        <f>VLOOKUP($A199+0.5,'Competitor Address List'!$A197:$M205,6)</f>
        <v>96.5</v>
      </c>
      <c r="F200" s="197">
        <f>VLOOKUP($A199+0.5,'Competitor Address List'!$A197:$M205,7)</f>
        <v>96.5</v>
      </c>
      <c r="G200" s="198">
        <f>VLOOKUP($A199+0.5,'Competitor Address List'!$A197:$M205,9)</f>
        <v>96.5</v>
      </c>
      <c r="H200" s="198">
        <f>VLOOKUP($A199+0.5,'Competitor Address List'!$A197:$M205,10)</f>
        <v>96.5</v>
      </c>
      <c r="I200" s="246"/>
      <c r="J200" s="200"/>
    </row>
    <row r="201" spans="1:10" ht="20.100000000000001" customHeight="1" x14ac:dyDescent="0.25">
      <c r="A201" s="242">
        <v>97</v>
      </c>
      <c r="B201" s="244" t="str">
        <f>VLOOKUP(A201,'Competitor Address List'!$A198:$M205,2)</f>
        <v>GTA</v>
      </c>
      <c r="C201" s="193">
        <f>VLOOKUP($A201,'Competitor Address List'!$A198:$M205,3)</f>
        <v>97</v>
      </c>
      <c r="D201" s="194">
        <f>VLOOKUP($A201,'Competitor Address List'!$A198:$M205,4)</f>
        <v>97</v>
      </c>
      <c r="E201" s="193">
        <f>VLOOKUP($A201,'Competitor Address List'!$A198:$M205,6)</f>
        <v>97</v>
      </c>
      <c r="F201" s="194">
        <f>VLOOKUP($A201,'Competitor Address List'!$A198:$M205,7)</f>
        <v>97</v>
      </c>
      <c r="G201" s="195">
        <f>VLOOKUP($A201,'Competitor Address List'!$A198:$M205,9)</f>
        <v>97</v>
      </c>
      <c r="H201" s="195">
        <f>VLOOKUP($A201,'Competitor Address List'!$A198:$M205,10)</f>
        <v>97</v>
      </c>
      <c r="I201" s="247">
        <f>VLOOKUP($A201,'Competitor Address List'!$A198:$M205,11)</f>
        <v>97</v>
      </c>
      <c r="J201" s="200"/>
    </row>
    <row r="202" spans="1:10" ht="20.100000000000001" customHeight="1" x14ac:dyDescent="0.2">
      <c r="A202" s="243"/>
      <c r="B202" s="243"/>
      <c r="C202" s="196">
        <f>VLOOKUP($A201+0.5,'Competitor Address List'!$A199:$M205,3)</f>
        <v>97.5</v>
      </c>
      <c r="D202" s="197">
        <f>VLOOKUP($A201+0.5,'Competitor Address List'!$A199:$M205,4)</f>
        <v>97.5</v>
      </c>
      <c r="E202" s="196">
        <f>VLOOKUP($A201+0.5,'Competitor Address List'!$A199:$M205,6)</f>
        <v>97.5</v>
      </c>
      <c r="F202" s="197">
        <f>VLOOKUP($A201+0.5,'Competitor Address List'!$A199:$M205,7)</f>
        <v>97.5</v>
      </c>
      <c r="G202" s="198">
        <f>VLOOKUP($A201+0.5,'Competitor Address List'!$A199:$M205,9)</f>
        <v>97.5</v>
      </c>
      <c r="H202" s="198">
        <f>VLOOKUP($A201+0.5,'Competitor Address List'!$A199:$M205,10)</f>
        <v>97.5</v>
      </c>
      <c r="I202" s="248"/>
      <c r="J202" s="200"/>
    </row>
    <row r="203" spans="1:10" ht="20.100000000000001" customHeight="1" x14ac:dyDescent="0.25">
      <c r="A203" s="242">
        <v>98</v>
      </c>
      <c r="B203" s="242" t="str">
        <f>VLOOKUP(A203,'Competitor Address List'!$A200:$M205,2)</f>
        <v>GTA</v>
      </c>
      <c r="C203" s="193">
        <f>VLOOKUP($A203,'Competitor Address List'!$A200:$M205,3)</f>
        <v>98</v>
      </c>
      <c r="D203" s="194">
        <f>VLOOKUP($A203,'Competitor Address List'!$A200:$M205,4)</f>
        <v>98</v>
      </c>
      <c r="E203" s="193">
        <f>VLOOKUP($A203,'Competitor Address List'!$A200:$M205,6)</f>
        <v>98</v>
      </c>
      <c r="F203" s="194">
        <f>VLOOKUP($A203,'Competitor Address List'!$A200:$M205,7)</f>
        <v>98</v>
      </c>
      <c r="G203" s="195">
        <f>VLOOKUP($A203,'Competitor Address List'!$A200:$M205,9)</f>
        <v>98</v>
      </c>
      <c r="H203" s="195">
        <f>VLOOKUP($A203,'Competitor Address List'!$A200:$M205,10)</f>
        <v>98</v>
      </c>
      <c r="I203" s="247">
        <f>VLOOKUP($A203,'Competitor Address List'!$A200:$M205,11)</f>
        <v>98</v>
      </c>
      <c r="J203" s="200"/>
    </row>
    <row r="204" spans="1:10" ht="20.100000000000001" customHeight="1" x14ac:dyDescent="0.2">
      <c r="A204" s="243"/>
      <c r="B204" s="249"/>
      <c r="C204" s="196">
        <f>VLOOKUP($A203+0.5,'Competitor Address List'!$A201:$M205,3)</f>
        <v>98.5</v>
      </c>
      <c r="D204" s="197">
        <f>VLOOKUP($A203+0.5,'Competitor Address List'!$A201:$M205,4)</f>
        <v>98.5</v>
      </c>
      <c r="E204" s="196">
        <f>VLOOKUP($A203+0.5,'Competitor Address List'!$A201:$M205,6)</f>
        <v>98.5</v>
      </c>
      <c r="F204" s="197">
        <f>VLOOKUP($A203+0.5,'Competitor Address List'!$A201:$M205,7)</f>
        <v>98.5</v>
      </c>
      <c r="G204" s="198">
        <f>VLOOKUP($A203+0.5,'Competitor Address List'!$A201:$M205,9)</f>
        <v>98.5</v>
      </c>
      <c r="H204" s="198">
        <f>VLOOKUP($A203+0.5,'Competitor Address List'!$A201:$M205,10)</f>
        <v>98.5</v>
      </c>
      <c r="I204" s="246"/>
      <c r="J204" s="200"/>
    </row>
    <row r="205" spans="1:10" ht="20.100000000000001" customHeight="1" x14ac:dyDescent="0.25">
      <c r="A205" s="242">
        <v>99</v>
      </c>
      <c r="B205" s="244" t="str">
        <f>VLOOKUP(A205,'Competitor Address List'!$A202:$M205,2)</f>
        <v>GTA</v>
      </c>
      <c r="C205" s="193">
        <f>VLOOKUP($A205,'Competitor Address List'!$A202:$M205,3)</f>
        <v>99</v>
      </c>
      <c r="D205" s="194">
        <f>VLOOKUP($A205,'Competitor Address List'!$A202:$M205,4)</f>
        <v>99</v>
      </c>
      <c r="E205" s="193">
        <f>VLOOKUP($A205,'Competitor Address List'!$A202:$M205,6)</f>
        <v>99</v>
      </c>
      <c r="F205" s="194">
        <f>VLOOKUP($A205,'Competitor Address List'!$A202:$M205,7)</f>
        <v>99</v>
      </c>
      <c r="G205" s="195">
        <f>VLOOKUP($A205,'Competitor Address List'!$A202:$M205,9)</f>
        <v>99</v>
      </c>
      <c r="H205" s="195">
        <f>VLOOKUP($A205,'Competitor Address List'!$A202:$M205,10)</f>
        <v>99</v>
      </c>
      <c r="I205" s="245">
        <f>VLOOKUP($A205,'Competitor Address List'!$A202:$M205,11)</f>
        <v>99</v>
      </c>
      <c r="J205" s="200"/>
    </row>
    <row r="206" spans="1:10" ht="20.100000000000001" customHeight="1" x14ac:dyDescent="0.2">
      <c r="A206" s="243"/>
      <c r="B206" s="243"/>
      <c r="C206" s="196">
        <f>VLOOKUP($A205+0.5,'Competitor Address List'!$A203:$M205,3)</f>
        <v>99.5</v>
      </c>
      <c r="D206" s="197">
        <f>VLOOKUP($A205+0.5,'Competitor Address List'!$A203:$M205,4)</f>
        <v>99.5</v>
      </c>
      <c r="E206" s="196">
        <f>VLOOKUP($A205+0.5,'Competitor Address List'!$A203:$M205,6)</f>
        <v>99.5</v>
      </c>
      <c r="F206" s="197">
        <f>VLOOKUP($A205+0.5,'Competitor Address List'!$A203:$M205,7)</f>
        <v>99.5</v>
      </c>
      <c r="G206" s="198">
        <f>VLOOKUP($A205+0.5,'Competitor Address List'!$A203:$M205,9)</f>
        <v>99.5</v>
      </c>
      <c r="H206" s="198">
        <f>VLOOKUP($A205+0.5,'Competitor Address List'!$A203:$M205,10)</f>
        <v>99.5</v>
      </c>
      <c r="I206" s="246"/>
      <c r="J206" s="200"/>
    </row>
    <row r="207" spans="1:10" ht="20.100000000000001" customHeight="1" x14ac:dyDescent="0.25">
      <c r="A207" s="244">
        <v>100</v>
      </c>
      <c r="B207" s="244" t="str">
        <f>VLOOKUP(A207,'Competitor Address List'!$A204:$M205,2)</f>
        <v>GTA</v>
      </c>
      <c r="C207" s="193">
        <f>VLOOKUP($A207,'Competitor Address List'!$A204:$M205,3)</f>
        <v>100</v>
      </c>
      <c r="D207" s="194">
        <f>VLOOKUP($A207,'Competitor Address List'!$A204:$M205,4)</f>
        <v>100</v>
      </c>
      <c r="E207" s="193">
        <f>VLOOKUP($A207,'Competitor Address List'!$A204:$M205,6)</f>
        <v>100</v>
      </c>
      <c r="F207" s="194">
        <f>VLOOKUP($A207,'Competitor Address List'!$A204:$M205,7)</f>
        <v>100</v>
      </c>
      <c r="G207" s="195">
        <f>VLOOKUP($A207,'Competitor Address List'!$A204:$M205,9)</f>
        <v>100</v>
      </c>
      <c r="H207" s="195">
        <f>VLOOKUP($A207,'Competitor Address List'!$A204:$M205,10)</f>
        <v>100</v>
      </c>
      <c r="I207" s="247">
        <f>VLOOKUP($A207,'Competitor Address List'!$A204:$M205,11)</f>
        <v>100</v>
      </c>
      <c r="J207" s="200"/>
    </row>
    <row r="208" spans="1:10" ht="20.100000000000001" customHeight="1" x14ac:dyDescent="0.2">
      <c r="A208" s="243"/>
      <c r="B208" s="243"/>
      <c r="C208" s="196">
        <f>VLOOKUP($A207+0.5,'Competitor Address List'!$A205:$M205,3)</f>
        <v>100.5</v>
      </c>
      <c r="D208" s="197">
        <f>VLOOKUP($A207+0.5,'Competitor Address List'!$A205:$M205,4)</f>
        <v>100.5</v>
      </c>
      <c r="E208" s="196">
        <f>VLOOKUP($A207+0.5,'Competitor Address List'!$A205:$M205,6)</f>
        <v>100.5</v>
      </c>
      <c r="F208" s="197">
        <f>VLOOKUP($A207+0.5,'Competitor Address List'!$A205:$M205,7)</f>
        <v>100.5</v>
      </c>
      <c r="G208" s="198">
        <f>VLOOKUP($A207+0.5,'Competitor Address List'!$A205:$M205,9)</f>
        <v>100.5</v>
      </c>
      <c r="H208" s="198">
        <f>VLOOKUP($A207+0.5,'Competitor Address List'!$A205:$M205,10)</f>
        <v>100.5</v>
      </c>
      <c r="I208" s="246"/>
      <c r="J208" s="200"/>
    </row>
  </sheetData>
  <sheetProtection sheet="1" objects="1" scenarios="1"/>
  <mergeCells count="306">
    <mergeCell ref="I67:I68"/>
    <mergeCell ref="E7:F8"/>
    <mergeCell ref="I7:I8"/>
    <mergeCell ref="I55:I56"/>
    <mergeCell ref="I57:I58"/>
    <mergeCell ref="I59:I60"/>
    <mergeCell ref="I61:I62"/>
    <mergeCell ref="I63:I64"/>
    <mergeCell ref="I45:I46"/>
    <mergeCell ref="I47:I48"/>
    <mergeCell ref="I49:I50"/>
    <mergeCell ref="I51:I52"/>
    <mergeCell ref="I53:I54"/>
    <mergeCell ref="I27:I28"/>
    <mergeCell ref="I29:I30"/>
    <mergeCell ref="I31:I32"/>
    <mergeCell ref="I33:I34"/>
    <mergeCell ref="I35:I36"/>
    <mergeCell ref="I37:I38"/>
    <mergeCell ref="I39:I40"/>
    <mergeCell ref="I41:I42"/>
    <mergeCell ref="I43:I44"/>
    <mergeCell ref="I9:I10"/>
    <mergeCell ref="I11:I12"/>
    <mergeCell ref="I13:I14"/>
    <mergeCell ref="I15:I16"/>
    <mergeCell ref="I17:I18"/>
    <mergeCell ref="I19:I20"/>
    <mergeCell ref="I21:I22"/>
    <mergeCell ref="I23:I24"/>
    <mergeCell ref="I25:I26"/>
    <mergeCell ref="A31:A32"/>
    <mergeCell ref="A9:A10"/>
    <mergeCell ref="A11:A12"/>
    <mergeCell ref="A13:A14"/>
    <mergeCell ref="A15:A16"/>
    <mergeCell ref="A17:A18"/>
    <mergeCell ref="A19:A20"/>
    <mergeCell ref="B19:B20"/>
    <mergeCell ref="A21:A22"/>
    <mergeCell ref="A23:A24"/>
    <mergeCell ref="A25:A26"/>
    <mergeCell ref="A27:A28"/>
    <mergeCell ref="A29:A30"/>
    <mergeCell ref="C7:D7"/>
    <mergeCell ref="C8:D8"/>
    <mergeCell ref="A7:A8"/>
    <mergeCell ref="B7:B8"/>
    <mergeCell ref="B9:B10"/>
    <mergeCell ref="B11:B12"/>
    <mergeCell ref="B13:B14"/>
    <mergeCell ref="B15:B16"/>
    <mergeCell ref="B17:B18"/>
    <mergeCell ref="A57:A58"/>
    <mergeCell ref="A59:A60"/>
    <mergeCell ref="A61:A62"/>
    <mergeCell ref="A33:A34"/>
    <mergeCell ref="A35:A36"/>
    <mergeCell ref="A37:A38"/>
    <mergeCell ref="A39:A40"/>
    <mergeCell ref="A41:A42"/>
    <mergeCell ref="A43:A44"/>
    <mergeCell ref="A45:A46"/>
    <mergeCell ref="A47:A48"/>
    <mergeCell ref="A49:A50"/>
    <mergeCell ref="A51:A52"/>
    <mergeCell ref="B43:B44"/>
    <mergeCell ref="B21:B22"/>
    <mergeCell ref="B23:B24"/>
    <mergeCell ref="B25:B26"/>
    <mergeCell ref="B27:B28"/>
    <mergeCell ref="B29:B30"/>
    <mergeCell ref="B31:B32"/>
    <mergeCell ref="B33:B34"/>
    <mergeCell ref="B35:B36"/>
    <mergeCell ref="B37:B38"/>
    <mergeCell ref="B39:B40"/>
    <mergeCell ref="B41:B42"/>
    <mergeCell ref="A69:A70"/>
    <mergeCell ref="B69:B70"/>
    <mergeCell ref="I69:I70"/>
    <mergeCell ref="A71:A72"/>
    <mergeCell ref="B71:B72"/>
    <mergeCell ref="I71:I72"/>
    <mergeCell ref="B67:B68"/>
    <mergeCell ref="B45:B46"/>
    <mergeCell ref="B47:B48"/>
    <mergeCell ref="B49:B50"/>
    <mergeCell ref="B51:B52"/>
    <mergeCell ref="B53:B54"/>
    <mergeCell ref="B55:B56"/>
    <mergeCell ref="B57:B58"/>
    <mergeCell ref="B59:B60"/>
    <mergeCell ref="B61:B62"/>
    <mergeCell ref="B63:B64"/>
    <mergeCell ref="B65:B66"/>
    <mergeCell ref="A63:A64"/>
    <mergeCell ref="A65:A66"/>
    <mergeCell ref="A67:A68"/>
    <mergeCell ref="A53:A54"/>
    <mergeCell ref="A55:A56"/>
    <mergeCell ref="I65:I66"/>
    <mergeCell ref="A77:A78"/>
    <mergeCell ref="B77:B78"/>
    <mergeCell ref="I77:I78"/>
    <mergeCell ref="A79:A80"/>
    <mergeCell ref="B79:B80"/>
    <mergeCell ref="I79:I80"/>
    <mergeCell ref="A73:A74"/>
    <mergeCell ref="B73:B74"/>
    <mergeCell ref="I73:I74"/>
    <mergeCell ref="A75:A76"/>
    <mergeCell ref="B75:B76"/>
    <mergeCell ref="I75:I76"/>
    <mergeCell ref="A85:A86"/>
    <mergeCell ref="B85:B86"/>
    <mergeCell ref="I85:I86"/>
    <mergeCell ref="A87:A88"/>
    <mergeCell ref="B87:B88"/>
    <mergeCell ref="I87:I88"/>
    <mergeCell ref="A81:A82"/>
    <mergeCell ref="B81:B82"/>
    <mergeCell ref="I81:I82"/>
    <mergeCell ref="A83:A84"/>
    <mergeCell ref="B83:B84"/>
    <mergeCell ref="I83:I84"/>
    <mergeCell ref="A93:A94"/>
    <mergeCell ref="B93:B94"/>
    <mergeCell ref="I93:I94"/>
    <mergeCell ref="A95:A96"/>
    <mergeCell ref="B95:B96"/>
    <mergeCell ref="I95:I96"/>
    <mergeCell ref="A89:A90"/>
    <mergeCell ref="B89:B90"/>
    <mergeCell ref="I89:I90"/>
    <mergeCell ref="A91:A92"/>
    <mergeCell ref="B91:B92"/>
    <mergeCell ref="I91:I92"/>
    <mergeCell ref="A101:A102"/>
    <mergeCell ref="B101:B102"/>
    <mergeCell ref="I101:I102"/>
    <mergeCell ref="A103:A104"/>
    <mergeCell ref="B103:B104"/>
    <mergeCell ref="I103:I104"/>
    <mergeCell ref="A97:A98"/>
    <mergeCell ref="B97:B98"/>
    <mergeCell ref="I97:I98"/>
    <mergeCell ref="A99:A100"/>
    <mergeCell ref="B99:B100"/>
    <mergeCell ref="I99:I100"/>
    <mergeCell ref="A109:A110"/>
    <mergeCell ref="B109:B110"/>
    <mergeCell ref="I109:I110"/>
    <mergeCell ref="A111:A112"/>
    <mergeCell ref="B111:B112"/>
    <mergeCell ref="I111:I112"/>
    <mergeCell ref="A105:A106"/>
    <mergeCell ref="B105:B106"/>
    <mergeCell ref="I105:I106"/>
    <mergeCell ref="A107:A108"/>
    <mergeCell ref="B107:B108"/>
    <mergeCell ref="I107:I108"/>
    <mergeCell ref="A117:A118"/>
    <mergeCell ref="B117:B118"/>
    <mergeCell ref="I117:I118"/>
    <mergeCell ref="A119:A120"/>
    <mergeCell ref="B119:B120"/>
    <mergeCell ref="I119:I120"/>
    <mergeCell ref="A113:A114"/>
    <mergeCell ref="B113:B114"/>
    <mergeCell ref="I113:I114"/>
    <mergeCell ref="A115:A116"/>
    <mergeCell ref="B115:B116"/>
    <mergeCell ref="I115:I116"/>
    <mergeCell ref="A125:A126"/>
    <mergeCell ref="B125:B126"/>
    <mergeCell ref="I125:I126"/>
    <mergeCell ref="A127:A128"/>
    <mergeCell ref="B127:B128"/>
    <mergeCell ref="I127:I128"/>
    <mergeCell ref="A121:A122"/>
    <mergeCell ref="B121:B122"/>
    <mergeCell ref="I121:I122"/>
    <mergeCell ref="A123:A124"/>
    <mergeCell ref="B123:B124"/>
    <mergeCell ref="I123:I124"/>
    <mergeCell ref="A133:A134"/>
    <mergeCell ref="B133:B134"/>
    <mergeCell ref="I133:I134"/>
    <mergeCell ref="A135:A136"/>
    <mergeCell ref="B135:B136"/>
    <mergeCell ref="I135:I136"/>
    <mergeCell ref="A129:A130"/>
    <mergeCell ref="B129:B130"/>
    <mergeCell ref="I129:I130"/>
    <mergeCell ref="A131:A132"/>
    <mergeCell ref="B131:B132"/>
    <mergeCell ref="I131:I132"/>
    <mergeCell ref="A141:A142"/>
    <mergeCell ref="B141:B142"/>
    <mergeCell ref="I141:I142"/>
    <mergeCell ref="A143:A144"/>
    <mergeCell ref="B143:B144"/>
    <mergeCell ref="I143:I144"/>
    <mergeCell ref="A137:A138"/>
    <mergeCell ref="B137:B138"/>
    <mergeCell ref="I137:I138"/>
    <mergeCell ref="A139:A140"/>
    <mergeCell ref="B139:B140"/>
    <mergeCell ref="I139:I140"/>
    <mergeCell ref="A149:A150"/>
    <mergeCell ref="B149:B150"/>
    <mergeCell ref="I149:I150"/>
    <mergeCell ref="A151:A152"/>
    <mergeCell ref="B151:B152"/>
    <mergeCell ref="I151:I152"/>
    <mergeCell ref="A145:A146"/>
    <mergeCell ref="B145:B146"/>
    <mergeCell ref="I145:I146"/>
    <mergeCell ref="A147:A148"/>
    <mergeCell ref="B147:B148"/>
    <mergeCell ref="I147:I148"/>
    <mergeCell ref="A157:A158"/>
    <mergeCell ref="B157:B158"/>
    <mergeCell ref="I157:I158"/>
    <mergeCell ref="A159:A160"/>
    <mergeCell ref="B159:B160"/>
    <mergeCell ref="I159:I160"/>
    <mergeCell ref="A153:A154"/>
    <mergeCell ref="B153:B154"/>
    <mergeCell ref="I153:I154"/>
    <mergeCell ref="A155:A156"/>
    <mergeCell ref="B155:B156"/>
    <mergeCell ref="I155:I156"/>
    <mergeCell ref="A165:A166"/>
    <mergeCell ref="B165:B166"/>
    <mergeCell ref="I165:I166"/>
    <mergeCell ref="A167:A168"/>
    <mergeCell ref="B167:B168"/>
    <mergeCell ref="I167:I168"/>
    <mergeCell ref="A161:A162"/>
    <mergeCell ref="B161:B162"/>
    <mergeCell ref="I161:I162"/>
    <mergeCell ref="A163:A164"/>
    <mergeCell ref="B163:B164"/>
    <mergeCell ref="I163:I164"/>
    <mergeCell ref="A173:A174"/>
    <mergeCell ref="B173:B174"/>
    <mergeCell ref="I173:I174"/>
    <mergeCell ref="A175:A176"/>
    <mergeCell ref="B175:B176"/>
    <mergeCell ref="I175:I176"/>
    <mergeCell ref="A169:A170"/>
    <mergeCell ref="B169:B170"/>
    <mergeCell ref="I169:I170"/>
    <mergeCell ref="A171:A172"/>
    <mergeCell ref="B171:B172"/>
    <mergeCell ref="I171:I172"/>
    <mergeCell ref="A181:A182"/>
    <mergeCell ref="B181:B182"/>
    <mergeCell ref="I181:I182"/>
    <mergeCell ref="A183:A184"/>
    <mergeCell ref="B183:B184"/>
    <mergeCell ref="I183:I184"/>
    <mergeCell ref="A177:A178"/>
    <mergeCell ref="B177:B178"/>
    <mergeCell ref="I177:I178"/>
    <mergeCell ref="A179:A180"/>
    <mergeCell ref="B179:B180"/>
    <mergeCell ref="I179:I180"/>
    <mergeCell ref="A189:A190"/>
    <mergeCell ref="B189:B190"/>
    <mergeCell ref="I189:I190"/>
    <mergeCell ref="A191:A192"/>
    <mergeCell ref="B191:B192"/>
    <mergeCell ref="I191:I192"/>
    <mergeCell ref="A185:A186"/>
    <mergeCell ref="B185:B186"/>
    <mergeCell ref="I185:I186"/>
    <mergeCell ref="A187:A188"/>
    <mergeCell ref="B187:B188"/>
    <mergeCell ref="I187:I188"/>
    <mergeCell ref="A197:A198"/>
    <mergeCell ref="B197:B198"/>
    <mergeCell ref="I197:I198"/>
    <mergeCell ref="A199:A200"/>
    <mergeCell ref="B199:B200"/>
    <mergeCell ref="I199:I200"/>
    <mergeCell ref="A193:A194"/>
    <mergeCell ref="B193:B194"/>
    <mergeCell ref="I193:I194"/>
    <mergeCell ref="A195:A196"/>
    <mergeCell ref="B195:B196"/>
    <mergeCell ref="I195:I196"/>
    <mergeCell ref="A205:A206"/>
    <mergeCell ref="B205:B206"/>
    <mergeCell ref="I205:I206"/>
    <mergeCell ref="A207:A208"/>
    <mergeCell ref="B207:B208"/>
    <mergeCell ref="I207:I208"/>
    <mergeCell ref="A201:A202"/>
    <mergeCell ref="B201:B202"/>
    <mergeCell ref="I201:I202"/>
    <mergeCell ref="A203:A204"/>
    <mergeCell ref="B203:B204"/>
    <mergeCell ref="I203:I204"/>
  </mergeCells>
  <pageMargins left="0.75" right="0.5" top="0.5" bottom="0.5" header="0.25" footer="0.25"/>
  <pageSetup scale="84" fitToHeight="11" orientation="portrait" r:id="rId1"/>
  <headerFooter>
    <oddFooter>&amp;L&amp;"Times New Roman,Regular"Printed &amp;D @ &amp;T.&amp;R&amp;"Times New Roman,Regular"Page &amp;P of &amp;N.</oddFooter>
  </headerFooter>
  <rowBreaks count="4" manualBreakCount="4">
    <brk id="46" max="8" man="1"/>
    <brk id="92" max="8" man="1"/>
    <brk id="144" max="8" man="1"/>
    <brk id="19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25"/>
  <sheetViews>
    <sheetView tabSelected="1" zoomScaleNormal="100" workbookViewId="0">
      <pane ySplit="3" topLeftCell="A4" activePane="bottomLeft" state="frozen"/>
      <selection pane="bottomLeft" activeCell="P44" sqref="P44:P45"/>
    </sheetView>
  </sheetViews>
  <sheetFormatPr defaultColWidth="9.140625" defaultRowHeight="12.75" x14ac:dyDescent="0.2"/>
  <cols>
    <col min="1" max="6" width="5.7109375" customWidth="1"/>
    <col min="7" max="7" width="7.7109375" customWidth="1"/>
    <col min="8" max="8" width="18.7109375" customWidth="1"/>
    <col min="9" max="10" width="16.7109375" customWidth="1"/>
    <col min="11" max="11" width="4.7109375" customWidth="1"/>
    <col min="12" max="13" width="12.7109375" customWidth="1"/>
    <col min="14" max="14" width="6.7109375" customWidth="1"/>
    <col min="15" max="15" width="18.7109375" customWidth="1"/>
    <col min="16" max="16" width="9.7109375" customWidth="1"/>
    <col min="17" max="17" width="10.7109375" customWidth="1"/>
    <col min="18" max="18" width="40.7109375" customWidth="1"/>
    <col min="19" max="20" width="5.42578125" hidden="1" customWidth="1"/>
    <col min="21" max="22" width="3.7109375" hidden="1" customWidth="1"/>
    <col min="23" max="30" width="5.7109375" hidden="1" customWidth="1"/>
    <col min="31" max="32" width="4.7109375" hidden="1" customWidth="1"/>
    <col min="33" max="34" width="3.7109375" hidden="1" customWidth="1"/>
    <col min="35" max="36" width="5.7109375" hidden="1" customWidth="1"/>
  </cols>
  <sheetData>
    <row r="1" spans="1:20" ht="16.5" thickTop="1" x14ac:dyDescent="0.25">
      <c r="A1" s="58"/>
      <c r="B1" s="114" t="s">
        <v>41</v>
      </c>
      <c r="C1" s="158"/>
      <c r="D1" s="115"/>
      <c r="E1" s="115"/>
      <c r="F1" s="115"/>
      <c r="G1" s="115"/>
      <c r="H1" s="116"/>
      <c r="I1" s="117"/>
      <c r="J1" s="116"/>
      <c r="K1" s="117"/>
      <c r="L1" s="118"/>
      <c r="M1" s="118"/>
      <c r="N1" s="115"/>
      <c r="O1" s="115"/>
      <c r="P1" s="119"/>
    </row>
    <row r="2" spans="1:20" ht="16.5" thickBot="1" x14ac:dyDescent="0.3">
      <c r="A2" s="58"/>
      <c r="B2" s="120"/>
      <c r="C2" s="121"/>
      <c r="D2" s="121" t="s">
        <v>88</v>
      </c>
      <c r="E2" s="121"/>
      <c r="F2" s="121"/>
      <c r="G2" s="121"/>
      <c r="H2" s="122"/>
      <c r="I2" s="123"/>
      <c r="J2" s="122"/>
      <c r="K2" s="123"/>
      <c r="L2" s="124"/>
      <c r="M2" s="124"/>
      <c r="N2" s="121"/>
      <c r="O2" s="121"/>
      <c r="P2" s="125"/>
    </row>
    <row r="3" spans="1:20" ht="5.0999999999999996" customHeight="1" thickTop="1" thickBot="1" x14ac:dyDescent="0.25"/>
    <row r="4" spans="1:20" ht="20.100000000000001" customHeight="1" thickTop="1" x14ac:dyDescent="0.2">
      <c r="A4" s="6" t="s">
        <v>37</v>
      </c>
      <c r="B4" s="2"/>
      <c r="C4" s="2"/>
      <c r="D4" s="2"/>
      <c r="E4" s="2"/>
      <c r="F4" s="4"/>
      <c r="G4" s="4"/>
      <c r="H4" s="7"/>
      <c r="I4" s="2"/>
      <c r="J4" s="2"/>
      <c r="K4" s="43" t="s">
        <v>45</v>
      </c>
      <c r="L4" s="44"/>
      <c r="M4" s="44"/>
      <c r="N4" s="44"/>
      <c r="O4" s="44"/>
      <c r="P4" s="45"/>
      <c r="S4" s="3"/>
      <c r="T4" s="3"/>
    </row>
    <row r="5" spans="1:20" ht="20.100000000000001" customHeight="1" x14ac:dyDescent="0.2">
      <c r="A5" s="14"/>
      <c r="B5" s="2"/>
      <c r="C5" s="2"/>
      <c r="D5" s="2"/>
      <c r="E5" s="2"/>
      <c r="F5" s="2"/>
      <c r="G5" s="2"/>
      <c r="H5" s="2"/>
      <c r="I5" s="2"/>
      <c r="J5" s="2"/>
      <c r="K5" s="47"/>
      <c r="L5" s="7" t="s">
        <v>34</v>
      </c>
      <c r="M5" s="2"/>
      <c r="N5" s="2"/>
      <c r="O5" s="2" t="s">
        <v>43</v>
      </c>
      <c r="P5" s="46"/>
      <c r="S5" s="2" t="s">
        <v>67</v>
      </c>
      <c r="T5" s="2"/>
    </row>
    <row r="6" spans="1:20" ht="20.100000000000001" customHeight="1" x14ac:dyDescent="0.2">
      <c r="A6" s="15"/>
      <c r="B6" s="2"/>
      <c r="C6" s="2"/>
      <c r="D6" s="2"/>
      <c r="E6" s="2"/>
      <c r="F6" s="4"/>
      <c r="G6" s="4" t="s">
        <v>5</v>
      </c>
      <c r="H6" s="170" t="s">
        <v>130</v>
      </c>
      <c r="I6" s="13"/>
      <c r="J6" s="2"/>
      <c r="K6" s="47"/>
      <c r="L6" s="2" t="s">
        <v>32</v>
      </c>
      <c r="M6" s="2"/>
      <c r="N6" s="2"/>
      <c r="O6" s="2" t="s">
        <v>96</v>
      </c>
      <c r="P6" s="46"/>
      <c r="Q6" s="269" t="s">
        <v>53</v>
      </c>
      <c r="R6" s="272" t="s">
        <v>61</v>
      </c>
      <c r="S6" s="2" t="s">
        <v>68</v>
      </c>
      <c r="T6" s="2"/>
    </row>
    <row r="7" spans="1:20" ht="20.100000000000001" customHeight="1" thickBot="1" x14ac:dyDescent="0.25">
      <c r="A7" s="16"/>
      <c r="B7" s="2"/>
      <c r="C7" s="2"/>
      <c r="D7" s="2"/>
      <c r="E7" s="2"/>
      <c r="F7" s="12"/>
      <c r="G7" s="12" t="s">
        <v>17</v>
      </c>
      <c r="H7" s="171">
        <v>45304</v>
      </c>
      <c r="I7" s="13"/>
      <c r="J7" s="2"/>
      <c r="K7" s="48"/>
      <c r="L7" s="49" t="s">
        <v>33</v>
      </c>
      <c r="M7" s="49"/>
      <c r="N7" s="49"/>
      <c r="O7" s="49" t="s">
        <v>35</v>
      </c>
      <c r="P7" s="50"/>
      <c r="Q7" s="270"/>
      <c r="R7" s="273"/>
      <c r="S7" s="2"/>
      <c r="T7" s="2"/>
    </row>
    <row r="8" spans="1:20" ht="20.100000000000001" customHeight="1" thickTop="1" x14ac:dyDescent="0.2">
      <c r="A8" s="16"/>
      <c r="B8" s="17"/>
      <c r="C8" s="17"/>
      <c r="D8" s="17"/>
      <c r="E8" s="17"/>
      <c r="F8" s="4"/>
      <c r="G8" s="4" t="s">
        <v>18</v>
      </c>
      <c r="H8" s="170" t="s">
        <v>127</v>
      </c>
      <c r="I8" s="59"/>
      <c r="J8" s="32"/>
      <c r="K8" s="2"/>
      <c r="L8" s="2"/>
      <c r="M8" s="2"/>
      <c r="N8" s="12"/>
      <c r="O8" s="12"/>
      <c r="P8" s="5"/>
      <c r="Q8" s="271"/>
      <c r="R8" s="273"/>
      <c r="S8" s="2" t="s">
        <v>39</v>
      </c>
      <c r="T8" s="2"/>
    </row>
    <row r="9" spans="1:20" ht="20.100000000000001" customHeight="1" x14ac:dyDescent="0.2">
      <c r="A9" s="6"/>
      <c r="B9" s="2"/>
      <c r="C9" s="2"/>
      <c r="D9" s="2"/>
      <c r="E9" s="2"/>
      <c r="F9" s="4"/>
      <c r="G9" s="4" t="s">
        <v>36</v>
      </c>
      <c r="H9" s="170" t="s">
        <v>67</v>
      </c>
      <c r="I9" s="73"/>
      <c r="J9" s="2"/>
      <c r="K9" s="2"/>
      <c r="L9" s="2"/>
      <c r="M9" s="2"/>
      <c r="N9" s="12"/>
      <c r="O9" s="12"/>
      <c r="P9" s="5"/>
      <c r="Q9" s="271"/>
      <c r="R9" s="273"/>
      <c r="S9" s="2" t="s">
        <v>38</v>
      </c>
      <c r="T9" s="2"/>
    </row>
    <row r="10" spans="1:20" ht="20.100000000000001" customHeight="1" x14ac:dyDescent="0.2">
      <c r="A10" s="6"/>
      <c r="B10" s="2"/>
      <c r="C10" s="2"/>
      <c r="D10" s="2"/>
      <c r="E10" s="2"/>
      <c r="F10" s="4"/>
      <c r="G10" s="4" t="s">
        <v>28</v>
      </c>
      <c r="H10" s="170" t="s">
        <v>38</v>
      </c>
      <c r="I10" s="73"/>
      <c r="J10" s="2"/>
      <c r="K10" s="2"/>
      <c r="L10" s="2"/>
      <c r="M10" s="2"/>
      <c r="N10" s="12"/>
      <c r="O10" s="12"/>
      <c r="P10" s="5"/>
      <c r="Q10" s="271"/>
      <c r="R10" s="274"/>
      <c r="S10" s="2" t="s">
        <v>64</v>
      </c>
      <c r="T10" s="2"/>
    </row>
    <row r="11" spans="1:20" ht="20.100000000000001" customHeight="1" x14ac:dyDescent="0.2">
      <c r="A11" s="6"/>
      <c r="B11" s="2"/>
      <c r="C11" s="2"/>
      <c r="D11" s="2"/>
      <c r="E11" s="2"/>
      <c r="F11" s="4"/>
      <c r="G11" s="4" t="s">
        <v>19</v>
      </c>
      <c r="H11" s="172" t="s">
        <v>170</v>
      </c>
      <c r="I11" s="72"/>
      <c r="J11" s="2"/>
      <c r="K11" s="2"/>
      <c r="L11" s="2"/>
      <c r="M11" s="2"/>
      <c r="N11" s="4"/>
      <c r="O11" s="4"/>
      <c r="P11" s="2"/>
      <c r="Q11" s="271"/>
      <c r="R11" s="274"/>
      <c r="S11" s="2"/>
      <c r="T11" s="2"/>
    </row>
    <row r="12" spans="1:20" ht="20.100000000000001" customHeight="1" x14ac:dyDescent="0.2">
      <c r="A12" s="2"/>
      <c r="B12" s="2"/>
      <c r="C12" s="2"/>
      <c r="D12" s="2"/>
      <c r="E12" s="2"/>
      <c r="F12" s="4"/>
      <c r="G12" s="4" t="s">
        <v>20</v>
      </c>
      <c r="H12" s="173">
        <v>180.14699999999999</v>
      </c>
      <c r="I12" s="2"/>
      <c r="J12" s="2"/>
      <c r="K12" s="2"/>
      <c r="L12" s="2"/>
      <c r="M12" s="2"/>
      <c r="N12" s="4"/>
      <c r="O12" s="4"/>
      <c r="P12" s="2"/>
      <c r="Q12" s="271"/>
      <c r="R12" s="274"/>
      <c r="S12" s="72" t="s">
        <v>65</v>
      </c>
      <c r="T12" s="72"/>
    </row>
    <row r="13" spans="1:20" ht="20.100000000000001" customHeight="1" x14ac:dyDescent="0.2">
      <c r="A13" s="7"/>
      <c r="B13" s="2"/>
      <c r="C13" s="2"/>
      <c r="D13" s="2"/>
      <c r="E13" s="2"/>
      <c r="F13" s="4"/>
      <c r="G13" s="4" t="s">
        <v>21</v>
      </c>
      <c r="H13" s="174">
        <v>67</v>
      </c>
      <c r="I13" s="2"/>
      <c r="J13" s="2"/>
      <c r="K13" s="2"/>
      <c r="L13" s="2"/>
      <c r="M13" s="2"/>
      <c r="N13" s="4"/>
      <c r="O13" s="4"/>
      <c r="P13" s="2"/>
      <c r="Q13" s="271"/>
      <c r="R13" s="274"/>
      <c r="S13" s="2" t="s">
        <v>66</v>
      </c>
      <c r="T13" s="2"/>
    </row>
    <row r="14" spans="1:20" ht="20.100000000000001" customHeight="1" x14ac:dyDescent="0.2">
      <c r="A14" s="7"/>
      <c r="B14" s="2"/>
      <c r="C14" s="2"/>
      <c r="D14" s="2"/>
      <c r="E14" s="2"/>
      <c r="F14" s="4"/>
      <c r="G14" s="4" t="s">
        <v>119</v>
      </c>
      <c r="H14" s="170" t="s">
        <v>66</v>
      </c>
      <c r="I14" s="73"/>
      <c r="J14" s="2"/>
      <c r="K14" s="2"/>
      <c r="L14" s="319" t="s">
        <v>144</v>
      </c>
      <c r="M14" s="320"/>
      <c r="N14" s="320"/>
      <c r="O14" s="320"/>
      <c r="P14" s="320"/>
      <c r="Q14" s="271"/>
      <c r="R14" s="274"/>
      <c r="S14" s="2" t="s">
        <v>120</v>
      </c>
      <c r="T14" s="2"/>
    </row>
    <row r="15" spans="1:20" ht="20.100000000000001" customHeight="1" x14ac:dyDescent="0.2">
      <c r="A15" s="7"/>
      <c r="B15" s="2"/>
      <c r="C15" s="2"/>
      <c r="D15" s="2"/>
      <c r="E15" s="2"/>
      <c r="F15" s="2"/>
      <c r="G15" s="2"/>
      <c r="H15" s="2"/>
      <c r="I15" s="2"/>
      <c r="J15" s="2"/>
      <c r="K15" s="2"/>
      <c r="L15" s="10" t="s">
        <v>51</v>
      </c>
      <c r="M15" s="13"/>
      <c r="N15" s="10"/>
      <c r="O15" s="10"/>
      <c r="P15" s="10"/>
      <c r="S15" s="2" t="s">
        <v>69</v>
      </c>
      <c r="T15" s="3"/>
    </row>
    <row r="16" spans="1:20" ht="20.100000000000001" customHeight="1" thickBot="1" x14ac:dyDescent="0.25">
      <c r="A16" s="18" t="s">
        <v>46</v>
      </c>
      <c r="B16" s="2"/>
      <c r="C16" s="2"/>
      <c r="D16" s="2"/>
      <c r="E16" s="2"/>
      <c r="F16" s="2"/>
      <c r="G16" s="2"/>
      <c r="H16" s="2"/>
      <c r="I16" s="2"/>
      <c r="J16" s="2"/>
      <c r="K16" s="2"/>
      <c r="L16" s="2"/>
      <c r="M16" s="2"/>
      <c r="N16" s="11"/>
      <c r="O16" s="11"/>
      <c r="P16" s="2"/>
      <c r="S16" s="3"/>
      <c r="T16" s="3"/>
    </row>
    <row r="17" spans="1:36" ht="30" customHeight="1" thickTop="1" thickBot="1" x14ac:dyDescent="0.3">
      <c r="A17" s="18"/>
      <c r="B17" s="2"/>
      <c r="C17" s="2"/>
      <c r="D17" s="2"/>
      <c r="E17" s="2"/>
      <c r="F17" s="2"/>
      <c r="G17" s="2"/>
      <c r="H17" s="175" t="s">
        <v>31</v>
      </c>
      <c r="I17" s="40" t="s">
        <v>9</v>
      </c>
      <c r="J17" s="41" t="s">
        <v>24</v>
      </c>
      <c r="K17" s="42" t="s">
        <v>26</v>
      </c>
      <c r="L17" s="38" t="s">
        <v>25</v>
      </c>
      <c r="M17" s="39" t="s">
        <v>6</v>
      </c>
      <c r="N17" s="39" t="s">
        <v>3</v>
      </c>
      <c r="O17" s="74" t="s">
        <v>40</v>
      </c>
      <c r="P17" s="75" t="s">
        <v>73</v>
      </c>
      <c r="S17" s="2" t="s">
        <v>2</v>
      </c>
      <c r="T17" s="2"/>
      <c r="U17" s="58" t="s">
        <v>71</v>
      </c>
    </row>
    <row r="18" spans="1:36" ht="20.100000000000001" customHeight="1" thickTop="1" x14ac:dyDescent="0.25">
      <c r="A18" s="7"/>
      <c r="B18" s="2"/>
      <c r="C18" s="2"/>
      <c r="D18" s="2"/>
      <c r="E18" s="2"/>
      <c r="F18" s="51"/>
      <c r="G18" s="51" t="s">
        <v>47</v>
      </c>
      <c r="H18" s="132" t="s">
        <v>132</v>
      </c>
      <c r="I18" s="133" t="s">
        <v>133</v>
      </c>
      <c r="J18" s="132" t="s">
        <v>134</v>
      </c>
      <c r="K18" s="134" t="s">
        <v>135</v>
      </c>
      <c r="L18" s="135">
        <v>528186</v>
      </c>
      <c r="M18" s="136" t="s">
        <v>128</v>
      </c>
      <c r="N18" s="136" t="s">
        <v>16</v>
      </c>
      <c r="O18" s="137" t="s">
        <v>38</v>
      </c>
      <c r="P18" s="144" t="s">
        <v>70</v>
      </c>
      <c r="Q18" s="269" t="s">
        <v>53</v>
      </c>
      <c r="R18" s="272" t="s">
        <v>60</v>
      </c>
      <c r="S18" s="2" t="s">
        <v>111</v>
      </c>
      <c r="T18" s="2"/>
      <c r="U18" s="58" t="s">
        <v>70</v>
      </c>
    </row>
    <row r="19" spans="1:36" ht="20.100000000000001" customHeight="1" x14ac:dyDescent="0.25">
      <c r="A19" s="7"/>
      <c r="B19" s="2"/>
      <c r="C19" s="2"/>
      <c r="D19" s="2"/>
      <c r="E19" s="2"/>
      <c r="F19" s="51"/>
      <c r="G19" s="51" t="s">
        <v>48</v>
      </c>
      <c r="H19" s="138" t="s">
        <v>136</v>
      </c>
      <c r="I19" s="139" t="s">
        <v>137</v>
      </c>
      <c r="J19" s="138" t="s">
        <v>138</v>
      </c>
      <c r="K19" s="140" t="s">
        <v>135</v>
      </c>
      <c r="L19" s="141" t="s">
        <v>139</v>
      </c>
      <c r="M19" s="142" t="s">
        <v>128</v>
      </c>
      <c r="N19" s="142" t="s">
        <v>2</v>
      </c>
      <c r="O19" s="143" t="s">
        <v>38</v>
      </c>
      <c r="P19" s="145" t="s">
        <v>72</v>
      </c>
      <c r="Q19" s="270"/>
      <c r="R19" s="273"/>
      <c r="S19" s="2" t="s">
        <v>15</v>
      </c>
      <c r="T19" s="2"/>
      <c r="U19" s="58" t="s">
        <v>72</v>
      </c>
    </row>
    <row r="20" spans="1:36" ht="20.100000000000001" customHeight="1" x14ac:dyDescent="0.25">
      <c r="A20" s="7"/>
      <c r="B20" s="2"/>
      <c r="C20" s="2"/>
      <c r="D20" s="2"/>
      <c r="E20" s="2"/>
      <c r="F20" s="51"/>
      <c r="G20" s="51" t="s">
        <v>49</v>
      </c>
      <c r="H20" s="138" t="s">
        <v>141</v>
      </c>
      <c r="I20" s="139" t="s">
        <v>142</v>
      </c>
      <c r="J20" s="138" t="s">
        <v>134</v>
      </c>
      <c r="K20" s="140" t="s">
        <v>135</v>
      </c>
      <c r="L20" s="141" t="s">
        <v>143</v>
      </c>
      <c r="M20" s="142" t="s">
        <v>128</v>
      </c>
      <c r="N20" s="142" t="s">
        <v>16</v>
      </c>
      <c r="O20" s="143" t="s">
        <v>38</v>
      </c>
      <c r="P20" s="145" t="s">
        <v>71</v>
      </c>
      <c r="Q20" s="271"/>
      <c r="R20" s="273"/>
      <c r="S20" s="2" t="s">
        <v>16</v>
      </c>
      <c r="T20" s="2"/>
      <c r="U20" s="58" t="s">
        <v>112</v>
      </c>
    </row>
    <row r="21" spans="1:36" ht="20.100000000000001" customHeight="1" x14ac:dyDescent="0.25">
      <c r="A21" s="7"/>
      <c r="B21" s="2"/>
      <c r="C21" s="2"/>
      <c r="D21" s="2"/>
      <c r="E21" s="2"/>
      <c r="F21" s="51"/>
      <c r="G21" s="51" t="s">
        <v>50</v>
      </c>
      <c r="H21" s="138"/>
      <c r="I21" s="139"/>
      <c r="J21" s="138"/>
      <c r="K21" s="140"/>
      <c r="L21" s="141"/>
      <c r="M21" s="142"/>
      <c r="N21" s="142"/>
      <c r="O21" s="143"/>
      <c r="P21" s="145"/>
      <c r="Q21" s="271"/>
      <c r="R21" s="273"/>
      <c r="S21" s="2" t="s">
        <v>64</v>
      </c>
      <c r="T21" s="2"/>
      <c r="U21" s="58"/>
    </row>
    <row r="22" spans="1:36" ht="15" customHeight="1" thickBot="1" x14ac:dyDescent="0.25">
      <c r="A22" s="7"/>
      <c r="B22" s="2"/>
      <c r="C22" s="2"/>
      <c r="D22" s="2"/>
      <c r="E22" s="2"/>
      <c r="F22" s="4"/>
      <c r="G22" s="4"/>
      <c r="H22" s="2"/>
      <c r="I22" s="7"/>
      <c r="J22" s="7"/>
      <c r="K22" s="7"/>
      <c r="L22" s="7"/>
      <c r="M22" s="7"/>
      <c r="N22" s="2"/>
      <c r="O22" s="2"/>
      <c r="P22" s="2"/>
      <c r="S22" s="7">
        <v>1</v>
      </c>
      <c r="T22" s="3"/>
    </row>
    <row r="23" spans="1:36" ht="20.100000000000001" customHeight="1" thickTop="1" thickBot="1" x14ac:dyDescent="0.25">
      <c r="A23" s="28" t="s">
        <v>27</v>
      </c>
      <c r="B23" s="25"/>
      <c r="C23" s="25"/>
      <c r="D23" s="25"/>
      <c r="E23" s="25"/>
      <c r="F23" s="25"/>
      <c r="G23" s="29"/>
      <c r="H23" s="11"/>
      <c r="I23" s="11"/>
      <c r="J23" s="11"/>
      <c r="K23" s="11"/>
      <c r="L23" s="11"/>
      <c r="M23" s="11"/>
      <c r="N23" s="11"/>
      <c r="O23" s="11"/>
      <c r="P23" s="11"/>
      <c r="S23" s="7">
        <v>0</v>
      </c>
      <c r="T23" s="3"/>
    </row>
    <row r="24" spans="1:36" ht="20.100000000000001" customHeight="1" thickTop="1" x14ac:dyDescent="0.2">
      <c r="A24" s="30"/>
      <c r="B24" s="20" t="s">
        <v>3</v>
      </c>
      <c r="C24" s="13"/>
      <c r="D24" s="13"/>
      <c r="E24" s="13"/>
      <c r="F24" s="21"/>
      <c r="G24" s="13"/>
      <c r="H24" s="24" t="s">
        <v>29</v>
      </c>
      <c r="I24" s="25"/>
      <c r="J24" s="24" t="s">
        <v>30</v>
      </c>
      <c r="K24" s="37"/>
      <c r="L24" s="26" t="s">
        <v>22</v>
      </c>
      <c r="M24" s="27" t="s">
        <v>23</v>
      </c>
      <c r="N24" s="27"/>
      <c r="O24" s="27"/>
      <c r="P24" s="22" t="s">
        <v>42</v>
      </c>
      <c r="Q24" s="340">
        <v>1</v>
      </c>
      <c r="R24" s="342" t="s">
        <v>121</v>
      </c>
      <c r="S24" s="127" t="s">
        <v>3</v>
      </c>
      <c r="T24" s="127"/>
      <c r="U24" s="127"/>
      <c r="V24" s="127"/>
      <c r="W24" s="127"/>
      <c r="X24" s="127"/>
      <c r="Y24" s="56" t="s">
        <v>7</v>
      </c>
      <c r="Z24" s="127"/>
      <c r="AA24" s="127"/>
      <c r="AB24" s="128"/>
      <c r="AC24" s="129"/>
      <c r="AD24" s="128"/>
      <c r="AE24" s="56" t="s">
        <v>44</v>
      </c>
      <c r="AF24" s="127"/>
      <c r="AG24" s="127"/>
      <c r="AH24" s="128"/>
      <c r="AI24" s="128"/>
      <c r="AJ24" s="129"/>
    </row>
    <row r="25" spans="1:36" ht="20.100000000000001" customHeight="1" thickBot="1" x14ac:dyDescent="0.25">
      <c r="A25" s="31" t="s">
        <v>0</v>
      </c>
      <c r="B25" s="19" t="s">
        <v>2</v>
      </c>
      <c r="C25" s="19" t="s">
        <v>111</v>
      </c>
      <c r="D25" s="19" t="s">
        <v>15</v>
      </c>
      <c r="E25" s="19" t="s">
        <v>16</v>
      </c>
      <c r="F25" s="19" t="s">
        <v>97</v>
      </c>
      <c r="G25" s="57" t="s">
        <v>64</v>
      </c>
      <c r="H25" s="34" t="s">
        <v>8</v>
      </c>
      <c r="I25" s="35" t="s">
        <v>9</v>
      </c>
      <c r="J25" s="34" t="s">
        <v>11</v>
      </c>
      <c r="K25" s="36" t="s">
        <v>26</v>
      </c>
      <c r="L25" s="9" t="s">
        <v>25</v>
      </c>
      <c r="M25" s="8" t="s">
        <v>6</v>
      </c>
      <c r="N25" s="33" t="s">
        <v>1</v>
      </c>
      <c r="O25" s="8" t="s">
        <v>4</v>
      </c>
      <c r="P25" s="23" t="s">
        <v>7</v>
      </c>
      <c r="Q25" s="341"/>
      <c r="R25" s="343"/>
      <c r="S25" s="126" t="s">
        <v>2</v>
      </c>
      <c r="T25" s="126" t="s">
        <v>111</v>
      </c>
      <c r="U25" s="19" t="s">
        <v>15</v>
      </c>
      <c r="V25" s="57" t="s">
        <v>16</v>
      </c>
      <c r="W25" s="57" t="s">
        <v>97</v>
      </c>
      <c r="X25" s="60" t="s">
        <v>64</v>
      </c>
      <c r="Y25" s="31" t="s">
        <v>2</v>
      </c>
      <c r="Z25" s="126" t="s">
        <v>111</v>
      </c>
      <c r="AA25" s="19" t="s">
        <v>15</v>
      </c>
      <c r="AB25" s="57" t="s">
        <v>16</v>
      </c>
      <c r="AC25" s="57" t="s">
        <v>97</v>
      </c>
      <c r="AD25" s="60" t="s">
        <v>64</v>
      </c>
      <c r="AE25" s="126" t="s">
        <v>2</v>
      </c>
      <c r="AF25" s="126" t="s">
        <v>111</v>
      </c>
      <c r="AG25" s="19" t="s">
        <v>15</v>
      </c>
      <c r="AH25" s="57" t="s">
        <v>16</v>
      </c>
      <c r="AI25" s="57" t="s">
        <v>97</v>
      </c>
      <c r="AJ25" s="60" t="s">
        <v>64</v>
      </c>
    </row>
    <row r="26" spans="1:36" ht="20.100000000000001" customHeight="1" thickTop="1" x14ac:dyDescent="0.25">
      <c r="A26" s="325">
        <f>RANK(P26,$P$26:$P$225,$Q$24)</f>
        <v>1</v>
      </c>
      <c r="B26" s="326">
        <f t="shared" ref="B26:C28" si="0">AE26</f>
        <v>1</v>
      </c>
      <c r="C26" s="336" t="str">
        <f t="shared" si="0"/>
        <v xml:space="preserve"> </v>
      </c>
      <c r="D26" s="327" t="str">
        <f>AG26</f>
        <v xml:space="preserve"> </v>
      </c>
      <c r="E26" s="296" t="str">
        <f>AH26</f>
        <v xml:space="preserve"> </v>
      </c>
      <c r="F26" s="328" t="str">
        <f>AI26</f>
        <v xml:space="preserve"> </v>
      </c>
      <c r="G26" s="281" t="str">
        <f>AJ26</f>
        <v xml:space="preserve"> </v>
      </c>
      <c r="H26" s="97" t="str">
        <f>VLOOKUP($N26,'Competitor Address List'!$A$6:$M$205,3)</f>
        <v>Ron</v>
      </c>
      <c r="I26" s="98" t="str">
        <f>VLOOKUP($N26,'Competitor Address List'!$A$6:$M$205,4)</f>
        <v>Johnstonbaugh</v>
      </c>
      <c r="J26" s="97" t="str">
        <f>VLOOKUP($N26,'Competitor Address List'!$A$6:$M$205,6)</f>
        <v>Wadsworth</v>
      </c>
      <c r="K26" s="99" t="str">
        <f>VLOOKUP($N26,'Competitor Address List'!$A$6:$M$205,7)</f>
        <v>OH</v>
      </c>
      <c r="L26" s="52" t="str">
        <f>VLOOKUP($N26,'Competitor Address List'!$A$6:$M$205,9)</f>
        <v>279902</v>
      </c>
      <c r="M26" s="53" t="str">
        <f>VLOOKUP($N26,'Competitor Address List'!$A$6:$M$205,10)</f>
        <v>NEO</v>
      </c>
      <c r="N26" s="329">
        <v>1</v>
      </c>
      <c r="O26" s="323" t="str">
        <f>VLOOKUP($N26,'Competitor Address List'!$A$6:$M$205,11)</f>
        <v>2020 Subaru Outback/Blue</v>
      </c>
      <c r="P26" s="289">
        <v>30.2</v>
      </c>
      <c r="Q26" s="275" t="s">
        <v>53</v>
      </c>
      <c r="R26" s="68" t="s">
        <v>59</v>
      </c>
      <c r="S26" s="298">
        <f>IF(VLOOKUP($N26,'Competitor Address List'!$A$6:$M$205,2)=S$25,1,"X")</f>
        <v>1</v>
      </c>
      <c r="T26" s="333" t="str">
        <f>IF(VLOOKUP($N26,'Competitor Address List'!$A$6:$M$205,2)=T$25,1,"X")</f>
        <v>X</v>
      </c>
      <c r="U26" s="300" t="str">
        <f>IF(VLOOKUP($N26,'Competitor Address List'!$A$6:$M$205,2)=U$25,1,"X")</f>
        <v>X</v>
      </c>
      <c r="V26" s="285" t="str">
        <f>IF(OR(VLOOKUP($N26,'Competitor Address List'!$A$6:$M$205,2)=V$25,W26=1),1,"X")</f>
        <v>X</v>
      </c>
      <c r="W26" s="285" t="str">
        <f>IF(VLOOKUP($N26,'Competitor Address List'!$A$6:$M$205,2)=W$25,1,"X")</f>
        <v>X</v>
      </c>
      <c r="X26" s="285" t="str">
        <f>IF(VLOOKUP($N26,'Competitor Address List'!$A$6:$M$205,2)=X$25,1,"X")</f>
        <v>X</v>
      </c>
      <c r="Y26" s="330">
        <f>IF(S26="X","-",$P26)</f>
        <v>30.2</v>
      </c>
      <c r="Z26" s="330" t="str">
        <f>IF(T26="X","-",$P26)</f>
        <v>-</v>
      </c>
      <c r="AA26" s="331" t="str">
        <f t="shared" ref="AA26:AA28" si="1">IF(U26="X","-",$P26)</f>
        <v>-</v>
      </c>
      <c r="AB26" s="292" t="str">
        <f>IF(V26="X","-",$P26)</f>
        <v>-</v>
      </c>
      <c r="AC26" s="292" t="str">
        <f>IF(W26="X","-",$P26)</f>
        <v>-</v>
      </c>
      <c r="AD26" s="287" t="str">
        <f>IF(X26="X","-",$P26)</f>
        <v>-</v>
      </c>
      <c r="AE26" s="332">
        <f t="shared" ref="AE26:AJ26" si="2">IF(Y26="-"," ",RANK(Y26,Y$26:Y$225,$Q$24))</f>
        <v>1</v>
      </c>
      <c r="AF26" s="332" t="str">
        <f t="shared" si="2"/>
        <v xml:space="preserve"> </v>
      </c>
      <c r="AG26" s="331" t="str">
        <f t="shared" si="2"/>
        <v xml:space="preserve"> </v>
      </c>
      <c r="AH26" s="292" t="str">
        <f t="shared" si="2"/>
        <v xml:space="preserve"> </v>
      </c>
      <c r="AI26" s="292" t="str">
        <f t="shared" si="2"/>
        <v xml:space="preserve"> </v>
      </c>
      <c r="AJ26" s="284" t="str">
        <f t="shared" si="2"/>
        <v xml:space="preserve"> </v>
      </c>
    </row>
    <row r="27" spans="1:36" ht="20.100000000000001" customHeight="1" x14ac:dyDescent="0.2">
      <c r="A27" s="304"/>
      <c r="B27" s="306"/>
      <c r="C27" s="337"/>
      <c r="D27" s="308"/>
      <c r="E27" s="295"/>
      <c r="F27" s="310"/>
      <c r="G27" s="267"/>
      <c r="H27" s="100" t="str">
        <f>VLOOKUP($N26+0.5,'Competitor Address List'!$A$6:$M$205,3)</f>
        <v>W Gregory</v>
      </c>
      <c r="I27" s="101" t="str">
        <f>VLOOKUP($N26+0.5,'Competitor Address List'!$A$6:$M$205,4)</f>
        <v>Lester</v>
      </c>
      <c r="J27" s="100" t="str">
        <f>VLOOKUP($N26+0.5,'Competitor Address List'!$A$6:$M$205,6)</f>
        <v>Akron</v>
      </c>
      <c r="K27" s="102" t="str">
        <f>VLOOKUP($N26+0.5,'Competitor Address List'!$A$6:$M$205,7)</f>
        <v>OH</v>
      </c>
      <c r="L27" s="54" t="str">
        <f>VLOOKUP($N26+0.5,'Competitor Address List'!$A$6:$M$205,9)</f>
        <v>108833</v>
      </c>
      <c r="M27" s="103" t="str">
        <f>VLOOKUP($N26+0.5,'Competitor Address List'!$A$6:$M$205,10)</f>
        <v>NEO</v>
      </c>
      <c r="N27" s="312"/>
      <c r="O27" s="324" t="e">
        <f>VLOOKUP($N27,'Competitor Address List'!$A$6:$M$65,15)</f>
        <v>#N/A</v>
      </c>
      <c r="P27" s="290"/>
      <c r="Q27" s="276"/>
      <c r="R27" s="69" t="s">
        <v>52</v>
      </c>
      <c r="S27" s="322"/>
      <c r="T27" s="299"/>
      <c r="U27" s="316"/>
      <c r="V27" s="293"/>
      <c r="W27" s="293"/>
      <c r="X27" s="286"/>
      <c r="Y27" s="317"/>
      <c r="Z27" s="334"/>
      <c r="AA27" s="300"/>
      <c r="AB27" s="291"/>
      <c r="AC27" s="291"/>
      <c r="AD27" s="288"/>
      <c r="AE27" s="302"/>
      <c r="AF27" s="335"/>
      <c r="AG27" s="300"/>
      <c r="AH27" s="291"/>
      <c r="AI27" s="291"/>
      <c r="AJ27" s="268"/>
    </row>
    <row r="28" spans="1:36" ht="20.100000000000001" customHeight="1" x14ac:dyDescent="0.25">
      <c r="A28" s="303">
        <f>RANK(P28,$P$26:$P$225,$Q$24)</f>
        <v>2</v>
      </c>
      <c r="B28" s="305">
        <f t="shared" si="0"/>
        <v>2</v>
      </c>
      <c r="C28" s="338" t="str">
        <f t="shared" si="0"/>
        <v xml:space="preserve"> </v>
      </c>
      <c r="D28" s="307" t="str">
        <f t="shared" ref="D28:G28" si="3">AG28</f>
        <v xml:space="preserve"> </v>
      </c>
      <c r="E28" s="294" t="str">
        <f t="shared" si="3"/>
        <v xml:space="preserve"> </v>
      </c>
      <c r="F28" s="309" t="str">
        <f t="shared" si="3"/>
        <v xml:space="preserve"> </v>
      </c>
      <c r="G28" s="266" t="str">
        <f t="shared" si="3"/>
        <v xml:space="preserve"> </v>
      </c>
      <c r="H28" s="104" t="str">
        <f>VLOOKUP($N28,'Competitor Address List'!$A$6:$M$205,3)</f>
        <v>Daniel</v>
      </c>
      <c r="I28" s="105" t="str">
        <f>VLOOKUP($N28,'Competitor Address List'!$A$6:$M$205,4)</f>
        <v>Harkcom</v>
      </c>
      <c r="J28" s="104" t="str">
        <f>VLOOKUP($N28,'Competitor Address List'!$A$6:$M$205,6)</f>
        <v>Lake Orion</v>
      </c>
      <c r="K28" s="106" t="str">
        <f>VLOOKUP($N28,'Competitor Address List'!$A$6:$M$205,7)</f>
        <v>MI</v>
      </c>
      <c r="L28" s="55" t="str">
        <f>VLOOKUP($N28,'Competitor Address List'!$A$6:$M$205,9)</f>
        <v>375586</v>
      </c>
      <c r="M28" s="107" t="str">
        <f>VLOOKUP($N28,'Competitor Address List'!$A$6:$M$205,10)</f>
        <v>DET</v>
      </c>
      <c r="N28" s="311">
        <v>2</v>
      </c>
      <c r="O28" s="313" t="str">
        <f>VLOOKUP($N28,'Competitor Address List'!$A$6:$M$205,11)</f>
        <v>2009 Saab 9-3 XWD AERO/Gray</v>
      </c>
      <c r="P28" s="289">
        <v>58.9</v>
      </c>
      <c r="Q28" s="275" t="s">
        <v>53</v>
      </c>
      <c r="R28" s="68" t="s">
        <v>54</v>
      </c>
      <c r="S28" s="315">
        <f>IF(VLOOKUP($N28,'Competitor Address List'!$A$6:$M$205,2)=S$25,1,"X")</f>
        <v>1</v>
      </c>
      <c r="T28" s="316" t="str">
        <f>IF(VLOOKUP($N28,'Competitor Address List'!$A$6:$M$205,2)=T$25,1,"X")</f>
        <v>X</v>
      </c>
      <c r="U28" s="316" t="str">
        <f>IF(VLOOKUP($N28,'Competitor Address List'!$A$6:$M$205,2)=U$25,1,"X")</f>
        <v>X</v>
      </c>
      <c r="V28" s="293" t="str">
        <f>IF(OR(VLOOKUP($N28,'Competitor Address List'!$A$6:$M$205,2)=V$25,W28=1),1,"X")</f>
        <v>X</v>
      </c>
      <c r="W28" s="293" t="str">
        <f>IF(VLOOKUP($N28,'Competitor Address List'!$A$6:$M$205,2)=W$25,1,"X")</f>
        <v>X</v>
      </c>
      <c r="X28" s="268" t="str">
        <f>IF(VLOOKUP($N28,'Competitor Address List'!$A$6:$M$205,2)=X$25,1,"X")</f>
        <v>X</v>
      </c>
      <c r="Y28" s="297">
        <f t="shared" ref="Y28" si="4">IF(S28="X","-",$P28)</f>
        <v>58.9</v>
      </c>
      <c r="Z28" s="299" t="str">
        <f>IF(T28="X","-",$P28)</f>
        <v>-</v>
      </c>
      <c r="AA28" s="299" t="str">
        <f t="shared" si="1"/>
        <v>-</v>
      </c>
      <c r="AB28" s="286" t="str">
        <f>IF(V28="X","-",$P28)</f>
        <v>-</v>
      </c>
      <c r="AC28" s="286" t="str">
        <f>IF(W28="X","-",$P28)</f>
        <v>-</v>
      </c>
      <c r="AD28" s="282" t="str">
        <f>IF(X28="X","-",$P28)</f>
        <v>-</v>
      </c>
      <c r="AE28" s="301">
        <f t="shared" ref="AE28:AJ28" si="5">IF(Y28="-"," ",RANK(Y28,Y$26:Y$225,$Q$24))</f>
        <v>2</v>
      </c>
      <c r="AF28" s="299" t="str">
        <f t="shared" si="5"/>
        <v xml:space="preserve"> </v>
      </c>
      <c r="AG28" s="299" t="str">
        <f t="shared" si="5"/>
        <v xml:space="preserve"> </v>
      </c>
      <c r="AH28" s="286" t="str">
        <f t="shared" si="5"/>
        <v xml:space="preserve"> </v>
      </c>
      <c r="AI28" s="286" t="str">
        <f t="shared" si="5"/>
        <v xml:space="preserve"> </v>
      </c>
      <c r="AJ28" s="268" t="str">
        <f t="shared" si="5"/>
        <v xml:space="preserve"> </v>
      </c>
    </row>
    <row r="29" spans="1:36" ht="20.100000000000001" customHeight="1" x14ac:dyDescent="0.2">
      <c r="A29" s="304"/>
      <c r="B29" s="306"/>
      <c r="C29" s="339"/>
      <c r="D29" s="308"/>
      <c r="E29" s="295"/>
      <c r="F29" s="310"/>
      <c r="G29" s="267"/>
      <c r="H29" s="100" t="str">
        <f>VLOOKUP($N28+0.5,'Competitor Address List'!$A$6:$M$205,3)</f>
        <v>David</v>
      </c>
      <c r="I29" s="101" t="str">
        <f>VLOOKUP($N28+0.5,'Competitor Address List'!$A$6:$M$205,4)</f>
        <v>Harkcom</v>
      </c>
      <c r="J29" s="100" t="str">
        <f>VLOOKUP($N28+0.5,'Competitor Address List'!$A$6:$M$205,6)</f>
        <v>Rochester</v>
      </c>
      <c r="K29" s="102" t="str">
        <f>VLOOKUP($N28+0.5,'Competitor Address List'!$A$6:$M$205,7)</f>
        <v>MI</v>
      </c>
      <c r="L29" s="54" t="str">
        <f>VLOOKUP($N28+0.5,'Competitor Address List'!$A$6:$M$205,9)</f>
        <v>270138_1</v>
      </c>
      <c r="M29" s="103" t="str">
        <f>VLOOKUP($N28+0.5,'Competitor Address List'!$A$6:$M$205,10)</f>
        <v>DET</v>
      </c>
      <c r="N29" s="312"/>
      <c r="O29" s="314" t="e">
        <f>VLOOKUP($N29,'Competitor Address List'!$A$6:$M$65,15)</f>
        <v>#N/A</v>
      </c>
      <c r="P29" s="290"/>
      <c r="Q29" s="276"/>
      <c r="R29" s="69" t="s">
        <v>55</v>
      </c>
      <c r="S29" s="315"/>
      <c r="T29" s="316"/>
      <c r="U29" s="316"/>
      <c r="V29" s="293"/>
      <c r="W29" s="293"/>
      <c r="X29" s="268"/>
      <c r="Y29" s="298"/>
      <c r="Z29" s="300"/>
      <c r="AA29" s="300"/>
      <c r="AB29" s="291"/>
      <c r="AC29" s="291"/>
      <c r="AD29" s="283"/>
      <c r="AE29" s="302"/>
      <c r="AF29" s="300"/>
      <c r="AG29" s="300"/>
      <c r="AH29" s="291"/>
      <c r="AI29" s="291"/>
      <c r="AJ29" s="268"/>
    </row>
    <row r="30" spans="1:36" ht="20.100000000000001" customHeight="1" x14ac:dyDescent="0.25">
      <c r="A30" s="303">
        <f>RANK(P30,$P$26:$P$225,$Q$24)</f>
        <v>3</v>
      </c>
      <c r="B30" s="305" t="str">
        <f t="shared" ref="B30" si="6">AE30</f>
        <v xml:space="preserve"> </v>
      </c>
      <c r="C30" s="338">
        <f t="shared" ref="C30" si="7">AF30</f>
        <v>1</v>
      </c>
      <c r="D30" s="307" t="str">
        <f t="shared" ref="D30" si="8">AG30</f>
        <v xml:space="preserve"> </v>
      </c>
      <c r="E30" s="294" t="str">
        <f t="shared" ref="E30" si="9">AH30</f>
        <v xml:space="preserve"> </v>
      </c>
      <c r="F30" s="309" t="str">
        <f t="shared" ref="F30:G30" si="10">AI30</f>
        <v xml:space="preserve"> </v>
      </c>
      <c r="G30" s="266" t="str">
        <f t="shared" si="10"/>
        <v xml:space="preserve"> </v>
      </c>
      <c r="H30" s="104" t="str">
        <f>VLOOKUP($N30,'Competitor Address List'!$A$6:$M$205,3)</f>
        <v>Piotr</v>
      </c>
      <c r="I30" s="105" t="str">
        <f>VLOOKUP($N30,'Competitor Address List'!$A$6:$M$205,4)</f>
        <v>Roszczenko</v>
      </c>
      <c r="J30" s="104" t="str">
        <f>VLOOKUP($N30,'Competitor Address List'!$A$6:$M$205,6)</f>
        <v>Canton</v>
      </c>
      <c r="K30" s="106" t="str">
        <f>VLOOKUP($N30,'Competitor Address List'!$A$6:$M$205,7)</f>
        <v>MI</v>
      </c>
      <c r="L30" s="55" t="str">
        <f>VLOOKUP($N30,'Competitor Address List'!$A$6:$M$205,9)</f>
        <v>362175</v>
      </c>
      <c r="M30" s="107" t="str">
        <f>VLOOKUP($N30,'Competitor Address List'!$A$6:$M$205,10)</f>
        <v>DET</v>
      </c>
      <c r="N30" s="311">
        <v>6</v>
      </c>
      <c r="O30" s="313" t="str">
        <f>VLOOKUP($N30,'Competitor Address List'!$A$6:$M$205,11)</f>
        <v>1993 Eagle Talon TSI AWD/Black</v>
      </c>
      <c r="P30" s="289">
        <v>91.4</v>
      </c>
      <c r="Q30" s="277" t="s">
        <v>53</v>
      </c>
      <c r="R30" s="68" t="s">
        <v>56</v>
      </c>
      <c r="S30" s="315" t="str">
        <f>IF(VLOOKUP($N30,'Competitor Address List'!$A$6:$M$205,2)=S$25,1,"X")</f>
        <v>X</v>
      </c>
      <c r="T30" s="316">
        <f>IF(VLOOKUP($N30,'Competitor Address List'!$A$6:$M$205,2)=T$25,1,"X")</f>
        <v>1</v>
      </c>
      <c r="U30" s="316" t="str">
        <f>IF(VLOOKUP($N30,'Competitor Address List'!$A$6:$M$205,2)=U$25,1,"X")</f>
        <v>X</v>
      </c>
      <c r="V30" s="293" t="str">
        <f>IF(OR(VLOOKUP($N30,'Competitor Address List'!$A$6:$M$205,2)=V$25,W30=1),1,"X")</f>
        <v>X</v>
      </c>
      <c r="W30" s="293" t="str">
        <f>IF(VLOOKUP($N30,'Competitor Address List'!$A$6:$M$205,2)=W$25,1,"X")</f>
        <v>X</v>
      </c>
      <c r="X30" s="268" t="str">
        <f>IF(VLOOKUP($N30,'Competitor Address List'!$A$6:$M$205,2)=X$25,1,"X")</f>
        <v>X</v>
      </c>
      <c r="Y30" s="297" t="str">
        <f t="shared" ref="Y30" si="11">IF(S30="X","-",$P30)</f>
        <v>-</v>
      </c>
      <c r="Z30" s="299">
        <f t="shared" ref="Z30" si="12">IF(T30="X","-",$P30)</f>
        <v>91.4</v>
      </c>
      <c r="AA30" s="299" t="str">
        <f t="shared" ref="AA30" si="13">IF(U30="X","-",$P30)</f>
        <v>-</v>
      </c>
      <c r="AB30" s="286" t="str">
        <f t="shared" ref="AB30" si="14">IF(V30="X","-",$P30)</f>
        <v>-</v>
      </c>
      <c r="AC30" s="286" t="str">
        <f t="shared" ref="AC30" si="15">IF(W30="X","-",$P30)</f>
        <v>-</v>
      </c>
      <c r="AD30" s="282" t="str">
        <f>IF(X30="X","-",$P30)</f>
        <v>-</v>
      </c>
      <c r="AE30" s="301" t="str">
        <f t="shared" ref="AE30:AJ30" si="16">IF(Y30="-"," ",RANK(Y30,Y$26:Y$225,$Q$24))</f>
        <v xml:space="preserve"> </v>
      </c>
      <c r="AF30" s="299">
        <f t="shared" si="16"/>
        <v>1</v>
      </c>
      <c r="AG30" s="299" t="str">
        <f t="shared" si="16"/>
        <v xml:space="preserve"> </v>
      </c>
      <c r="AH30" s="286" t="str">
        <f t="shared" si="16"/>
        <v xml:space="preserve"> </v>
      </c>
      <c r="AI30" s="286" t="str">
        <f t="shared" si="16"/>
        <v xml:space="preserve"> </v>
      </c>
      <c r="AJ30" s="268" t="str">
        <f t="shared" si="16"/>
        <v xml:space="preserve"> </v>
      </c>
    </row>
    <row r="31" spans="1:36" ht="20.100000000000001" customHeight="1" x14ac:dyDescent="0.2">
      <c r="A31" s="304"/>
      <c r="B31" s="306"/>
      <c r="C31" s="339"/>
      <c r="D31" s="308"/>
      <c r="E31" s="295"/>
      <c r="F31" s="310"/>
      <c r="G31" s="267"/>
      <c r="H31" s="100" t="str">
        <f>VLOOKUP($N30+0.5,'Competitor Address List'!$A$6:$M$205,3)</f>
        <v>Adam</v>
      </c>
      <c r="I31" s="101" t="str">
        <f>VLOOKUP($N30+0.5,'Competitor Address List'!$A$6:$M$205,4)</f>
        <v>Spieszny</v>
      </c>
      <c r="J31" s="100" t="str">
        <f>VLOOKUP($N30+0.5,'Competitor Address List'!$A$6:$M$205,6)</f>
        <v>Commerce Twp.</v>
      </c>
      <c r="K31" s="102" t="str">
        <f>VLOOKUP($N30+0.5,'Competitor Address List'!$A$6:$M$205,7)</f>
        <v>MI</v>
      </c>
      <c r="L31" s="54" t="str">
        <f>VLOOKUP($N30+0.5,'Competitor Address List'!$A$6:$M$205,9)</f>
        <v>271601</v>
      </c>
      <c r="M31" s="103" t="str">
        <f>VLOOKUP($N30+0.5,'Competitor Address List'!$A$6:$M$205,10)</f>
        <v>DET</v>
      </c>
      <c r="N31" s="312"/>
      <c r="O31" s="314" t="e">
        <f>VLOOKUP($N31,'Competitor Address List'!$A$6:$M$65,15)</f>
        <v>#N/A</v>
      </c>
      <c r="P31" s="290"/>
      <c r="Q31" s="278"/>
      <c r="R31" s="69" t="s">
        <v>55</v>
      </c>
      <c r="S31" s="315"/>
      <c r="T31" s="316"/>
      <c r="U31" s="316"/>
      <c r="V31" s="293"/>
      <c r="W31" s="293"/>
      <c r="X31" s="268"/>
      <c r="Y31" s="298"/>
      <c r="Z31" s="300"/>
      <c r="AA31" s="300"/>
      <c r="AB31" s="291"/>
      <c r="AC31" s="291"/>
      <c r="AD31" s="283"/>
      <c r="AE31" s="302"/>
      <c r="AF31" s="300"/>
      <c r="AG31" s="300"/>
      <c r="AH31" s="291"/>
      <c r="AI31" s="291"/>
      <c r="AJ31" s="268"/>
    </row>
    <row r="32" spans="1:36" ht="20.100000000000001" customHeight="1" x14ac:dyDescent="0.2">
      <c r="A32" s="303">
        <f>RANK(P32,$P$26:$P$225,$Q$24)</f>
        <v>4</v>
      </c>
      <c r="B32" s="305">
        <f t="shared" ref="B32" si="17">AE32</f>
        <v>3</v>
      </c>
      <c r="C32" s="338" t="str">
        <f t="shared" ref="C32" si="18">AF32</f>
        <v xml:space="preserve"> </v>
      </c>
      <c r="D32" s="307" t="str">
        <f t="shared" ref="D32" si="19">AG32</f>
        <v xml:space="preserve"> </v>
      </c>
      <c r="E32" s="294" t="str">
        <f t="shared" ref="E32" si="20">AH32</f>
        <v xml:space="preserve"> </v>
      </c>
      <c r="F32" s="309" t="str">
        <f t="shared" ref="F32:G32" si="21">AI32</f>
        <v xml:space="preserve"> </v>
      </c>
      <c r="G32" s="266" t="str">
        <f t="shared" si="21"/>
        <v xml:space="preserve"> </v>
      </c>
      <c r="H32" s="104" t="str">
        <f>VLOOKUP($N32,'Competitor Address List'!$A$6:$M$205,3)</f>
        <v>Jeff</v>
      </c>
      <c r="I32" s="105" t="str">
        <f>VLOOKUP($N32,'Competitor Address List'!$A$6:$M$205,4)</f>
        <v>Boris</v>
      </c>
      <c r="J32" s="104" t="str">
        <f>VLOOKUP($N32,'Competitor Address List'!$A$6:$M$205,6)</f>
        <v>Grand Rapids</v>
      </c>
      <c r="K32" s="106" t="str">
        <f>VLOOKUP($N32,'Competitor Address List'!$A$6:$M$205,7)</f>
        <v>MI</v>
      </c>
      <c r="L32" s="55" t="str">
        <f>VLOOKUP($N32,'Competitor Address List'!$A$6:$M$205,9)</f>
        <v>105454</v>
      </c>
      <c r="M32" s="107" t="str">
        <f>VLOOKUP($N32,'Competitor Address List'!$A$6:$M$205,10)</f>
        <v>WMR</v>
      </c>
      <c r="N32" s="311">
        <v>4</v>
      </c>
      <c r="O32" s="313" t="str">
        <f>VLOOKUP($N32,'Competitor Address List'!$A$6:$M$205,11)</f>
        <v>2005 Subaru Outback/Blue</v>
      </c>
      <c r="P32" s="289">
        <v>101.1</v>
      </c>
      <c r="Q32" s="277" t="s">
        <v>53</v>
      </c>
      <c r="R32" s="279" t="s">
        <v>57</v>
      </c>
      <c r="S32" s="315">
        <f>IF(VLOOKUP($N32,'Competitor Address List'!$A$6:$M$205,2)=S$25,1,"X")</f>
        <v>1</v>
      </c>
      <c r="T32" s="316" t="str">
        <f>IF(VLOOKUP($N32,'Competitor Address List'!$A$6:$M$205,2)=T$25,1,"X")</f>
        <v>X</v>
      </c>
      <c r="U32" s="316" t="str">
        <f>IF(VLOOKUP($N32,'Competitor Address List'!$A$6:$M$205,2)=U$25,1,"X")</f>
        <v>X</v>
      </c>
      <c r="V32" s="293" t="str">
        <f>IF(OR(VLOOKUP($N32,'Competitor Address List'!$A$6:$M$205,2)=V$25,W32=1),1,"X")</f>
        <v>X</v>
      </c>
      <c r="W32" s="293" t="str">
        <f>IF(VLOOKUP($N32,'Competitor Address List'!$A$6:$M$205,2)=W$25,1,"X")</f>
        <v>X</v>
      </c>
      <c r="X32" s="268" t="str">
        <f>IF(VLOOKUP($N32,'Competitor Address List'!$A$6:$M$205,2)=X$25,1,"X")</f>
        <v>X</v>
      </c>
      <c r="Y32" s="297">
        <f t="shared" ref="Y32" si="22">IF(S32="X","-",$P32)</f>
        <v>101.1</v>
      </c>
      <c r="Z32" s="299" t="str">
        <f t="shared" ref="Z32" si="23">IF(T32="X","-",$P32)</f>
        <v>-</v>
      </c>
      <c r="AA32" s="299" t="str">
        <f t="shared" ref="AA32" si="24">IF(U32="X","-",$P32)</f>
        <v>-</v>
      </c>
      <c r="AB32" s="286" t="str">
        <f t="shared" ref="AB32" si="25">IF(V32="X","-",$P32)</f>
        <v>-</v>
      </c>
      <c r="AC32" s="286" t="str">
        <f t="shared" ref="AC32" si="26">IF(W32="X","-",$P32)</f>
        <v>-</v>
      </c>
      <c r="AD32" s="282" t="str">
        <f>IF(X32="X","-",$P32)</f>
        <v>-</v>
      </c>
      <c r="AE32" s="301">
        <f t="shared" ref="AE32:AJ32" si="27">IF(Y32="-"," ",RANK(Y32,Y$26:Y$225,$Q$24))</f>
        <v>3</v>
      </c>
      <c r="AF32" s="299" t="str">
        <f t="shared" si="27"/>
        <v xml:space="preserve"> </v>
      </c>
      <c r="AG32" s="299" t="str">
        <f t="shared" si="27"/>
        <v xml:space="preserve"> </v>
      </c>
      <c r="AH32" s="286" t="str">
        <f t="shared" si="27"/>
        <v xml:space="preserve"> </v>
      </c>
      <c r="AI32" s="286" t="str">
        <f t="shared" si="27"/>
        <v xml:space="preserve"> </v>
      </c>
      <c r="AJ32" s="268" t="str">
        <f t="shared" si="27"/>
        <v xml:space="preserve"> </v>
      </c>
    </row>
    <row r="33" spans="1:36" ht="20.100000000000001" customHeight="1" x14ac:dyDescent="0.2">
      <c r="A33" s="304"/>
      <c r="B33" s="306"/>
      <c r="C33" s="339"/>
      <c r="D33" s="308"/>
      <c r="E33" s="295"/>
      <c r="F33" s="310"/>
      <c r="G33" s="267"/>
      <c r="H33" s="100" t="str">
        <f>VLOOKUP($N32+0.5,'Competitor Address List'!$A$6:$M$205,3)</f>
        <v>Nic</v>
      </c>
      <c r="I33" s="101" t="str">
        <f>VLOOKUP($N32+0.5,'Competitor Address List'!$A$6:$M$205,4)</f>
        <v>Boris</v>
      </c>
      <c r="J33" s="100" t="str">
        <f>VLOOKUP($N32+0.5,'Competitor Address List'!$A$6:$M$205,6)</f>
        <v>Grand Rapids</v>
      </c>
      <c r="K33" s="102" t="str">
        <f>VLOOKUP($N32+0.5,'Competitor Address List'!$A$6:$M$205,7)</f>
        <v>MI</v>
      </c>
      <c r="L33" s="54">
        <f>VLOOKUP($N32+0.5,'Competitor Address List'!$A$6:$M$205,9)</f>
        <v>0</v>
      </c>
      <c r="M33" s="103">
        <f>VLOOKUP($N32+0.5,'Competitor Address List'!$A$6:$M$205,10)</f>
        <v>0</v>
      </c>
      <c r="N33" s="312"/>
      <c r="O33" s="314" t="e">
        <f>VLOOKUP($N33,'Competitor Address List'!$A$6:$M$65,15)</f>
        <v>#N/A</v>
      </c>
      <c r="P33" s="290"/>
      <c r="Q33" s="278"/>
      <c r="R33" s="280"/>
      <c r="S33" s="315"/>
      <c r="T33" s="316"/>
      <c r="U33" s="316"/>
      <c r="V33" s="293"/>
      <c r="W33" s="293"/>
      <c r="X33" s="268"/>
      <c r="Y33" s="298"/>
      <c r="Z33" s="300"/>
      <c r="AA33" s="300"/>
      <c r="AB33" s="291"/>
      <c r="AC33" s="291"/>
      <c r="AD33" s="283"/>
      <c r="AE33" s="302"/>
      <c r="AF33" s="300"/>
      <c r="AG33" s="300"/>
      <c r="AH33" s="291"/>
      <c r="AI33" s="291"/>
      <c r="AJ33" s="268"/>
    </row>
    <row r="34" spans="1:36" ht="20.100000000000001" customHeight="1" x14ac:dyDescent="0.2">
      <c r="A34" s="303">
        <f>RANK(P34,$P$26:$P$225,$Q$24)</f>
        <v>5</v>
      </c>
      <c r="B34" s="305" t="str">
        <f t="shared" ref="B34" si="28">AE34</f>
        <v xml:space="preserve"> </v>
      </c>
      <c r="C34" s="338">
        <f t="shared" ref="C34" si="29">AF34</f>
        <v>2</v>
      </c>
      <c r="D34" s="307" t="str">
        <f t="shared" ref="D34" si="30">AG34</f>
        <v xml:space="preserve"> </v>
      </c>
      <c r="E34" s="294" t="str">
        <f t="shared" ref="E34" si="31">AH34</f>
        <v xml:space="preserve"> </v>
      </c>
      <c r="F34" s="309" t="str">
        <f t="shared" ref="F34:G34" si="32">AI34</f>
        <v xml:space="preserve"> </v>
      </c>
      <c r="G34" s="266" t="str">
        <f t="shared" si="32"/>
        <v xml:space="preserve"> </v>
      </c>
      <c r="H34" s="104" t="str">
        <f>VLOOKUP($N34,'Competitor Address List'!$A$6:$M$205,3)</f>
        <v>Tristan</v>
      </c>
      <c r="I34" s="105" t="str">
        <f>VLOOKUP($N34,'Competitor Address List'!$A$6:$M$205,4)</f>
        <v>Koivisto</v>
      </c>
      <c r="J34" s="104" t="str">
        <f>VLOOKUP($N34,'Competitor Address List'!$A$6:$M$205,6)</f>
        <v>Ypsilanti</v>
      </c>
      <c r="K34" s="106" t="str">
        <f>VLOOKUP($N34,'Competitor Address List'!$A$6:$M$205,7)</f>
        <v>MI</v>
      </c>
      <c r="L34" s="55" t="str">
        <f>VLOOKUP($N34,'Competitor Address List'!$A$6:$M$205,9)</f>
        <v>503438</v>
      </c>
      <c r="M34" s="107" t="str">
        <f>VLOOKUP($N34,'Competitor Address List'!$A$6:$M$205,10)</f>
        <v>DET</v>
      </c>
      <c r="N34" s="311">
        <v>9</v>
      </c>
      <c r="O34" s="313" t="str">
        <f>VLOOKUP($N34,'Competitor Address List'!$A$6:$M$205,11)</f>
        <v>2008 Subaru Impreza WRX/Dark Grey</v>
      </c>
      <c r="P34" s="289">
        <v>137.19999999999999</v>
      </c>
      <c r="Q34" s="277" t="s">
        <v>53</v>
      </c>
      <c r="R34" s="279" t="s">
        <v>58</v>
      </c>
      <c r="S34" s="315" t="str">
        <f>IF(VLOOKUP($N34,'Competitor Address List'!$A$6:$M$205,2)=S$25,1,"X")</f>
        <v>X</v>
      </c>
      <c r="T34" s="316">
        <f>IF(VLOOKUP($N34,'Competitor Address List'!$A$6:$M$205,2)=T$25,1,"X")</f>
        <v>1</v>
      </c>
      <c r="U34" s="316" t="str">
        <f>IF(VLOOKUP($N34,'Competitor Address List'!$A$6:$M$205,2)=U$25,1,"X")</f>
        <v>X</v>
      </c>
      <c r="V34" s="293" t="str">
        <f>IF(OR(VLOOKUP($N34,'Competitor Address List'!$A$6:$M$205,2)=V$25,W34=1),1,"X")</f>
        <v>X</v>
      </c>
      <c r="W34" s="293" t="str">
        <f>IF(VLOOKUP($N34,'Competitor Address List'!$A$6:$M$205,2)=W$25,1,"X")</f>
        <v>X</v>
      </c>
      <c r="X34" s="268" t="str">
        <f>IF(VLOOKUP($N34,'Competitor Address List'!$A$6:$M$205,2)=X$25,1,"X")</f>
        <v>X</v>
      </c>
      <c r="Y34" s="297" t="str">
        <f t="shared" ref="Y34" si="33">IF(S34="X","-",$P34)</f>
        <v>-</v>
      </c>
      <c r="Z34" s="299">
        <f t="shared" ref="Z34" si="34">IF(T34="X","-",$P34)</f>
        <v>137.19999999999999</v>
      </c>
      <c r="AA34" s="299" t="str">
        <f t="shared" ref="AA34" si="35">IF(U34="X","-",$P34)</f>
        <v>-</v>
      </c>
      <c r="AB34" s="286" t="str">
        <f t="shared" ref="AB34" si="36">IF(V34="X","-",$P34)</f>
        <v>-</v>
      </c>
      <c r="AC34" s="286" t="str">
        <f t="shared" ref="AC34" si="37">IF(W34="X","-",$P34)</f>
        <v>-</v>
      </c>
      <c r="AD34" s="282" t="str">
        <f>IF(X34="X","-",$P34)</f>
        <v>-</v>
      </c>
      <c r="AE34" s="301" t="str">
        <f t="shared" ref="AE34:AJ34" si="38">IF(Y34="-"," ",RANK(Y34,Y$26:Y$225,$Q$24))</f>
        <v xml:space="preserve"> </v>
      </c>
      <c r="AF34" s="299">
        <f t="shared" si="38"/>
        <v>2</v>
      </c>
      <c r="AG34" s="299" t="str">
        <f t="shared" si="38"/>
        <v xml:space="preserve"> </v>
      </c>
      <c r="AH34" s="286" t="str">
        <f t="shared" si="38"/>
        <v xml:space="preserve"> </v>
      </c>
      <c r="AI34" s="286" t="str">
        <f t="shared" si="38"/>
        <v xml:space="preserve"> </v>
      </c>
      <c r="AJ34" s="268" t="str">
        <f t="shared" si="38"/>
        <v xml:space="preserve"> </v>
      </c>
    </row>
    <row r="35" spans="1:36" ht="20.100000000000001" customHeight="1" x14ac:dyDescent="0.2">
      <c r="A35" s="304"/>
      <c r="B35" s="306"/>
      <c r="C35" s="339"/>
      <c r="D35" s="308"/>
      <c r="E35" s="295"/>
      <c r="F35" s="310"/>
      <c r="G35" s="267"/>
      <c r="H35" s="100" t="str">
        <f>VLOOKUP($N34+0.5,'Competitor Address List'!$A$6:$M$205,3)</f>
        <v>Alton</v>
      </c>
      <c r="I35" s="101" t="str">
        <f>VLOOKUP($N34+0.5,'Competitor Address List'!$A$6:$M$205,4)</f>
        <v>Worthington</v>
      </c>
      <c r="J35" s="100" t="str">
        <f>VLOOKUP($N34+0.5,'Competitor Address List'!$A$6:$M$205,6)</f>
        <v>Ann Arbor</v>
      </c>
      <c r="K35" s="102" t="str">
        <f>VLOOKUP($N34+0.5,'Competitor Address List'!$A$6:$M$205,7)</f>
        <v>MI</v>
      </c>
      <c r="L35" s="54" t="str">
        <f>VLOOKUP($N34+0.5,'Competitor Address List'!$A$6:$M$205,9)</f>
        <v>468966</v>
      </c>
      <c r="M35" s="103" t="str">
        <f>VLOOKUP($N34+0.5,'Competitor Address List'!$A$6:$M$205,10)</f>
        <v>DET</v>
      </c>
      <c r="N35" s="312"/>
      <c r="O35" s="314" t="e">
        <f>VLOOKUP($N35,'Competitor Address List'!$A$6:$M$65,15)</f>
        <v>#N/A</v>
      </c>
      <c r="P35" s="290"/>
      <c r="Q35" s="278"/>
      <c r="R35" s="280"/>
      <c r="S35" s="315"/>
      <c r="T35" s="316"/>
      <c r="U35" s="316"/>
      <c r="V35" s="293"/>
      <c r="W35" s="293"/>
      <c r="X35" s="268"/>
      <c r="Y35" s="298"/>
      <c r="Z35" s="300"/>
      <c r="AA35" s="300"/>
      <c r="AB35" s="291"/>
      <c r="AC35" s="291"/>
      <c r="AD35" s="283"/>
      <c r="AE35" s="302"/>
      <c r="AF35" s="300"/>
      <c r="AG35" s="300"/>
      <c r="AH35" s="291"/>
      <c r="AI35" s="291"/>
      <c r="AJ35" s="268"/>
    </row>
    <row r="36" spans="1:36" ht="20.100000000000001" customHeight="1" x14ac:dyDescent="0.2">
      <c r="A36" s="303">
        <f>RANK(P36,$P$26:$P$225,$Q$24)</f>
        <v>6</v>
      </c>
      <c r="B36" s="305" t="str">
        <f t="shared" ref="B36" si="39">AE36</f>
        <v xml:space="preserve"> </v>
      </c>
      <c r="C36" s="338" t="str">
        <f t="shared" ref="C36" si="40">AF36</f>
        <v xml:space="preserve"> </v>
      </c>
      <c r="D36" s="307" t="str">
        <f t="shared" ref="D36" si="41">AG36</f>
        <v xml:space="preserve"> </v>
      </c>
      <c r="E36" s="294">
        <f t="shared" ref="E36" si="42">AH36</f>
        <v>1</v>
      </c>
      <c r="F36" s="309" t="str">
        <f t="shared" ref="F36:G36" si="43">AI36</f>
        <v xml:space="preserve"> </v>
      </c>
      <c r="G36" s="266" t="str">
        <f t="shared" si="43"/>
        <v xml:space="preserve"> </v>
      </c>
      <c r="H36" s="104" t="str">
        <f>VLOOKUP($N36,'Competitor Address List'!$A$6:$M$205,3)</f>
        <v>Bruce</v>
      </c>
      <c r="I36" s="105" t="str">
        <f>VLOOKUP($N36,'Competitor Address List'!$A$6:$M$205,4)</f>
        <v>Blow</v>
      </c>
      <c r="J36" s="104" t="str">
        <f>VLOOKUP($N36,'Competitor Address List'!$A$6:$M$205,6)</f>
        <v>Waterford</v>
      </c>
      <c r="K36" s="106" t="str">
        <f>VLOOKUP($N36,'Competitor Address List'!$A$6:$M$205,7)</f>
        <v>MI</v>
      </c>
      <c r="L36" s="55" t="str">
        <f>VLOOKUP($N36,'Competitor Address List'!$A$6:$M$205,9)</f>
        <v>620085</v>
      </c>
      <c r="M36" s="107" t="str">
        <f>VLOOKUP($N36,'Competitor Address List'!$A$6:$M$205,10)</f>
        <v>DET</v>
      </c>
      <c r="N36" s="311">
        <v>10</v>
      </c>
      <c r="O36" s="313" t="str">
        <f>VLOOKUP($N36,'Competitor Address List'!$A$6:$M$205,11)</f>
        <v>2021 Volvo XC40 Inscription/White</v>
      </c>
      <c r="P36" s="289">
        <v>248.7</v>
      </c>
      <c r="Q36" s="11"/>
      <c r="S36" s="315" t="str">
        <f>IF(VLOOKUP($N36,'Competitor Address List'!$A$6:$M$205,2)=S$25,1,"X")</f>
        <v>X</v>
      </c>
      <c r="T36" s="316" t="str">
        <f>IF(VLOOKUP($N36,'Competitor Address List'!$A$6:$M$205,2)=T$25,1,"X")</f>
        <v>X</v>
      </c>
      <c r="U36" s="316" t="str">
        <f>IF(VLOOKUP($N36,'Competitor Address List'!$A$6:$M$205,2)=U$25,1,"X")</f>
        <v>X</v>
      </c>
      <c r="V36" s="293">
        <f>IF(OR(VLOOKUP($N36,'Competitor Address List'!$A$6:$M$205,2)=V$25,W36=1),1,"X")</f>
        <v>1</v>
      </c>
      <c r="W36" s="293" t="str">
        <f>IF(VLOOKUP($N36,'Competitor Address List'!$A$6:$M$205,2)=W$25,1,"X")</f>
        <v>X</v>
      </c>
      <c r="X36" s="268" t="str">
        <f>IF(VLOOKUP($N36,'Competitor Address List'!$A$6:$M$205,2)=X$25,1,"X")</f>
        <v>X</v>
      </c>
      <c r="Y36" s="297" t="str">
        <f t="shared" ref="Y36" si="44">IF(S36="X","-",$P36)</f>
        <v>-</v>
      </c>
      <c r="Z36" s="299" t="str">
        <f t="shared" ref="Z36" si="45">IF(T36="X","-",$P36)</f>
        <v>-</v>
      </c>
      <c r="AA36" s="299" t="str">
        <f t="shared" ref="AA36" si="46">IF(U36="X","-",$P36)</f>
        <v>-</v>
      </c>
      <c r="AB36" s="286">
        <f t="shared" ref="AB36" si="47">IF(V36="X","-",$P36)</f>
        <v>248.7</v>
      </c>
      <c r="AC36" s="286" t="str">
        <f t="shared" ref="AC36" si="48">IF(W36="X","-",$P36)</f>
        <v>-</v>
      </c>
      <c r="AD36" s="282" t="str">
        <f>IF(X36="X","-",$P36)</f>
        <v>-</v>
      </c>
      <c r="AE36" s="301" t="str">
        <f t="shared" ref="AE36:AJ36" si="49">IF(Y36="-"," ",RANK(Y36,Y$26:Y$225,$Q$24))</f>
        <v xml:space="preserve"> </v>
      </c>
      <c r="AF36" s="299" t="str">
        <f t="shared" si="49"/>
        <v xml:space="preserve"> </v>
      </c>
      <c r="AG36" s="299" t="str">
        <f t="shared" si="49"/>
        <v xml:space="preserve"> </v>
      </c>
      <c r="AH36" s="286">
        <f t="shared" si="49"/>
        <v>1</v>
      </c>
      <c r="AI36" s="286" t="str">
        <f t="shared" si="49"/>
        <v xml:space="preserve"> </v>
      </c>
      <c r="AJ36" s="268" t="str">
        <f t="shared" si="49"/>
        <v xml:space="preserve"> </v>
      </c>
    </row>
    <row r="37" spans="1:36" ht="20.100000000000001" customHeight="1" x14ac:dyDescent="0.2">
      <c r="A37" s="304"/>
      <c r="B37" s="306"/>
      <c r="C37" s="339"/>
      <c r="D37" s="308"/>
      <c r="E37" s="295"/>
      <c r="F37" s="310"/>
      <c r="G37" s="267"/>
      <c r="H37" s="100" t="str">
        <f>VLOOKUP($N36+0.5,'Competitor Address List'!$A$6:$M$205,3)</f>
        <v>Megan</v>
      </c>
      <c r="I37" s="101" t="str">
        <f>VLOOKUP($N36+0.5,'Competitor Address List'!$A$6:$M$205,4)</f>
        <v>Harlow</v>
      </c>
      <c r="J37" s="100" t="str">
        <f>VLOOKUP($N36+0.5,'Competitor Address List'!$A$6:$M$205,6)</f>
        <v>Waterford</v>
      </c>
      <c r="K37" s="102" t="str">
        <f>VLOOKUP($N36+0.5,'Competitor Address List'!$A$6:$M$205,7)</f>
        <v>MI</v>
      </c>
      <c r="L37" s="54" t="str">
        <f>VLOOKUP($N36+0.5,'Competitor Address List'!$A$6:$M$205,9)</f>
        <v>648518</v>
      </c>
      <c r="M37" s="103" t="str">
        <f>VLOOKUP($N36+0.5,'Competitor Address List'!$A$6:$M$205,10)</f>
        <v>DET</v>
      </c>
      <c r="N37" s="312"/>
      <c r="O37" s="314" t="e">
        <f>VLOOKUP($N37,'Competitor Address List'!$A$6:$M$65,15)</f>
        <v>#N/A</v>
      </c>
      <c r="P37" s="290"/>
      <c r="Q37" s="11"/>
      <c r="S37" s="315"/>
      <c r="T37" s="316"/>
      <c r="U37" s="316"/>
      <c r="V37" s="293"/>
      <c r="W37" s="293"/>
      <c r="X37" s="268"/>
      <c r="Y37" s="298"/>
      <c r="Z37" s="300"/>
      <c r="AA37" s="300"/>
      <c r="AB37" s="291"/>
      <c r="AC37" s="291"/>
      <c r="AD37" s="283"/>
      <c r="AE37" s="302"/>
      <c r="AF37" s="300"/>
      <c r="AG37" s="300"/>
      <c r="AH37" s="291"/>
      <c r="AI37" s="291"/>
      <c r="AJ37" s="268"/>
    </row>
    <row r="38" spans="1:36" ht="20.100000000000001" customHeight="1" x14ac:dyDescent="0.2">
      <c r="A38" s="303">
        <f>RANK(P38,$P$26:$P$225,$Q$24)</f>
        <v>7</v>
      </c>
      <c r="B38" s="305" t="str">
        <f t="shared" ref="B38" si="50">AE38</f>
        <v xml:space="preserve"> </v>
      </c>
      <c r="C38" s="338" t="str">
        <f t="shared" ref="C38" si="51">AF38</f>
        <v xml:space="preserve"> </v>
      </c>
      <c r="D38" s="307" t="str">
        <f t="shared" ref="D38" si="52">AG38</f>
        <v xml:space="preserve"> </v>
      </c>
      <c r="E38" s="294">
        <f t="shared" ref="E38" si="53">AH38</f>
        <v>2</v>
      </c>
      <c r="F38" s="309" t="str">
        <f t="shared" ref="F38:G38" si="54">AI38</f>
        <v xml:space="preserve"> </v>
      </c>
      <c r="G38" s="266" t="str">
        <f t="shared" si="54"/>
        <v xml:space="preserve"> </v>
      </c>
      <c r="H38" s="104" t="str">
        <f>VLOOKUP($N38,'Competitor Address List'!$A$6:$M$205,3)</f>
        <v>Kyle</v>
      </c>
      <c r="I38" s="105" t="str">
        <f>VLOOKUP($N38,'Competitor Address List'!$A$6:$M$205,4)</f>
        <v>Ellsasser</v>
      </c>
      <c r="J38" s="104" t="str">
        <f>VLOOKUP($N38,'Competitor Address List'!$A$6:$M$205,6)</f>
        <v>Troy</v>
      </c>
      <c r="K38" s="106" t="str">
        <f>VLOOKUP($N38,'Competitor Address List'!$A$6:$M$205,7)</f>
        <v>MI</v>
      </c>
      <c r="L38" s="55" t="str">
        <f>VLOOKUP($N38,'Competitor Address List'!$A$6:$M$205,9)</f>
        <v>703819</v>
      </c>
      <c r="M38" s="107" t="str">
        <f>VLOOKUP($N38,'Competitor Address List'!$A$6:$M$205,10)</f>
        <v>DET</v>
      </c>
      <c r="N38" s="311">
        <v>15</v>
      </c>
      <c r="O38" s="313" t="str">
        <f>VLOOKUP($N38,'Competitor Address List'!$A$6:$M$205,11)</f>
        <v>2019 Mini Cooper S Countryman/Red</v>
      </c>
      <c r="P38" s="289">
        <v>267.7</v>
      </c>
      <c r="Q38" s="3"/>
      <c r="R38" s="3"/>
      <c r="S38" s="315" t="str">
        <f>IF(VLOOKUP($N38,'Competitor Address List'!$A$6:$M$205,2)=S$25,1,"X")</f>
        <v>X</v>
      </c>
      <c r="T38" s="316" t="str">
        <f>IF(VLOOKUP($N38,'Competitor Address List'!$A$6:$M$205,2)=T$25,1,"X")</f>
        <v>X</v>
      </c>
      <c r="U38" s="316" t="str">
        <f>IF(VLOOKUP($N38,'Competitor Address List'!$A$6:$M$205,2)=U$25,1,"X")</f>
        <v>X</v>
      </c>
      <c r="V38" s="293">
        <f>IF(OR(VLOOKUP($N38,'Competitor Address List'!$A$6:$M$205,2)=V$25,W38=1),1,"X")</f>
        <v>1</v>
      </c>
      <c r="W38" s="293" t="str">
        <f>IF(VLOOKUP($N38,'Competitor Address List'!$A$6:$M$205,2)=W$25,1,"X")</f>
        <v>X</v>
      </c>
      <c r="X38" s="268" t="str">
        <f>IF(VLOOKUP($N38,'Competitor Address List'!$A$6:$M$205,2)=X$25,1,"X")</f>
        <v>X</v>
      </c>
      <c r="Y38" s="297" t="str">
        <f t="shared" ref="Y38" si="55">IF(S38="X","-",$P38)</f>
        <v>-</v>
      </c>
      <c r="Z38" s="299" t="str">
        <f t="shared" ref="Z38" si="56">IF(T38="X","-",$P38)</f>
        <v>-</v>
      </c>
      <c r="AA38" s="299" t="str">
        <f t="shared" ref="AA38" si="57">IF(U38="X","-",$P38)</f>
        <v>-</v>
      </c>
      <c r="AB38" s="286">
        <f t="shared" ref="AB38" si="58">IF(V38="X","-",$P38)</f>
        <v>267.7</v>
      </c>
      <c r="AC38" s="286" t="str">
        <f t="shared" ref="AC38" si="59">IF(W38="X","-",$P38)</f>
        <v>-</v>
      </c>
      <c r="AD38" s="282" t="str">
        <f>IF(X38="X","-",$P38)</f>
        <v>-</v>
      </c>
      <c r="AE38" s="301" t="str">
        <f t="shared" ref="AE38:AJ38" si="60">IF(Y38="-"," ",RANK(Y38,Y$26:Y$225,$Q$24))</f>
        <v xml:space="preserve"> </v>
      </c>
      <c r="AF38" s="299" t="str">
        <f t="shared" si="60"/>
        <v xml:space="preserve"> </v>
      </c>
      <c r="AG38" s="299" t="str">
        <f t="shared" si="60"/>
        <v xml:space="preserve"> </v>
      </c>
      <c r="AH38" s="286">
        <f t="shared" si="60"/>
        <v>2</v>
      </c>
      <c r="AI38" s="286" t="str">
        <f t="shared" si="60"/>
        <v xml:space="preserve"> </v>
      </c>
      <c r="AJ38" s="268" t="str">
        <f t="shared" si="60"/>
        <v xml:space="preserve"> </v>
      </c>
    </row>
    <row r="39" spans="1:36" ht="20.100000000000001" customHeight="1" x14ac:dyDescent="0.2">
      <c r="A39" s="304"/>
      <c r="B39" s="306"/>
      <c r="C39" s="339"/>
      <c r="D39" s="308"/>
      <c r="E39" s="295"/>
      <c r="F39" s="310"/>
      <c r="G39" s="267"/>
      <c r="H39" s="100" t="str">
        <f>VLOOKUP($N38+0.5,'Competitor Address List'!$A$6:$M$205,3)</f>
        <v>Alyson</v>
      </c>
      <c r="I39" s="101" t="str">
        <f>VLOOKUP($N38+0.5,'Competitor Address List'!$A$6:$M$205,4)</f>
        <v>Schwanitz</v>
      </c>
      <c r="J39" s="100" t="str">
        <f>VLOOKUP($N38+0.5,'Competitor Address List'!$A$6:$M$205,6)</f>
        <v>Ann Arbor</v>
      </c>
      <c r="K39" s="102" t="str">
        <f>VLOOKUP($N38+0.5,'Competitor Address List'!$A$6:$M$205,7)</f>
        <v>MI</v>
      </c>
      <c r="L39" s="54" t="str">
        <f>VLOOKUP($N38+0.5,'Competitor Address List'!$A$6:$M$205,9)</f>
        <v>722108</v>
      </c>
      <c r="M39" s="103" t="str">
        <f>VLOOKUP($N38+0.5,'Competitor Address List'!$A$6:$M$205,10)</f>
        <v>DET</v>
      </c>
      <c r="N39" s="312"/>
      <c r="O39" s="314" t="e">
        <f>VLOOKUP($N39,'Competitor Address List'!$A$6:$M$65,15)</f>
        <v>#N/A</v>
      </c>
      <c r="P39" s="290"/>
      <c r="Q39" s="3"/>
      <c r="R39" s="3"/>
      <c r="S39" s="315"/>
      <c r="T39" s="316"/>
      <c r="U39" s="316"/>
      <c r="V39" s="293"/>
      <c r="W39" s="293"/>
      <c r="X39" s="268"/>
      <c r="Y39" s="298"/>
      <c r="Z39" s="300"/>
      <c r="AA39" s="300"/>
      <c r="AB39" s="291"/>
      <c r="AC39" s="291"/>
      <c r="AD39" s="283"/>
      <c r="AE39" s="302"/>
      <c r="AF39" s="300"/>
      <c r="AG39" s="300"/>
      <c r="AH39" s="291"/>
      <c r="AI39" s="291"/>
      <c r="AJ39" s="268"/>
    </row>
    <row r="40" spans="1:36" ht="20.100000000000001" customHeight="1" x14ac:dyDescent="0.2">
      <c r="A40" s="303">
        <f>RANK(P40,$P$26:$P$225,$Q$24)</f>
        <v>8</v>
      </c>
      <c r="B40" s="305" t="str">
        <f t="shared" ref="B40" si="61">AE40</f>
        <v xml:space="preserve"> </v>
      </c>
      <c r="C40" s="338">
        <f t="shared" ref="C40" si="62">AF40</f>
        <v>3</v>
      </c>
      <c r="D40" s="307" t="str">
        <f t="shared" ref="D40" si="63">AG40</f>
        <v xml:space="preserve"> </v>
      </c>
      <c r="E40" s="294" t="str">
        <f t="shared" ref="E40" si="64">AH40</f>
        <v xml:space="preserve"> </v>
      </c>
      <c r="F40" s="309" t="str">
        <f t="shared" ref="F40:G40" si="65">AI40</f>
        <v xml:space="preserve"> </v>
      </c>
      <c r="G40" s="266" t="str">
        <f t="shared" si="65"/>
        <v xml:space="preserve"> </v>
      </c>
      <c r="H40" s="104" t="str">
        <f>VLOOKUP($N40,'Competitor Address List'!$A$6:$M$205,3)</f>
        <v>Gavyn</v>
      </c>
      <c r="I40" s="105" t="str">
        <f>VLOOKUP($N40,'Competitor Address List'!$A$6:$M$205,4)</f>
        <v>Gill</v>
      </c>
      <c r="J40" s="104" t="str">
        <f>VLOOKUP($N40,'Competitor Address List'!$A$6:$M$205,6)</f>
        <v>St. Cloud</v>
      </c>
      <c r="K40" s="106" t="str">
        <f>VLOOKUP($N40,'Competitor Address List'!$A$6:$M$205,7)</f>
        <v>MN</v>
      </c>
      <c r="L40" s="55" t="str">
        <f>VLOOKUP($N40,'Competitor Address List'!$A$6:$M$205,9)</f>
        <v>698122</v>
      </c>
      <c r="M40" s="107" t="str">
        <f>VLOOKUP($N40,'Competitor Address List'!$A$6:$M$205,10)</f>
        <v>LOL</v>
      </c>
      <c r="N40" s="311">
        <v>8</v>
      </c>
      <c r="O40" s="313" t="str">
        <f>VLOOKUP($N40,'Competitor Address List'!$A$6:$M$205,11)</f>
        <v>2019 Mazda Miata/Red</v>
      </c>
      <c r="P40" s="289">
        <v>500.5</v>
      </c>
      <c r="Q40" s="3"/>
      <c r="R40" s="3"/>
      <c r="S40" s="315" t="str">
        <f>IF(VLOOKUP($N40,'Competitor Address List'!$A$6:$M$205,2)=S$25,1,"X")</f>
        <v>X</v>
      </c>
      <c r="T40" s="316">
        <f>IF(VLOOKUP($N40,'Competitor Address List'!$A$6:$M$205,2)=T$25,1,"X")</f>
        <v>1</v>
      </c>
      <c r="U40" s="316" t="str">
        <f>IF(VLOOKUP($N40,'Competitor Address List'!$A$6:$M$205,2)=U$25,1,"X")</f>
        <v>X</v>
      </c>
      <c r="V40" s="293" t="str">
        <f>IF(OR(VLOOKUP($N40,'Competitor Address List'!$A$6:$M$205,2)=V$25,W40=1),1,"X")</f>
        <v>X</v>
      </c>
      <c r="W40" s="293" t="str">
        <f>IF(VLOOKUP($N40,'Competitor Address List'!$A$6:$M$205,2)=W$25,1,"X")</f>
        <v>X</v>
      </c>
      <c r="X40" s="268" t="str">
        <f>IF(VLOOKUP($N40,'Competitor Address List'!$A$6:$M$205,2)=X$25,1,"X")</f>
        <v>X</v>
      </c>
      <c r="Y40" s="297" t="str">
        <f t="shared" ref="Y40" si="66">IF(S40="X","-",$P40)</f>
        <v>-</v>
      </c>
      <c r="Z40" s="299">
        <f t="shared" ref="Z40" si="67">IF(T40="X","-",$P40)</f>
        <v>500.5</v>
      </c>
      <c r="AA40" s="299" t="str">
        <f t="shared" ref="AA40" si="68">IF(U40="X","-",$P40)</f>
        <v>-</v>
      </c>
      <c r="AB40" s="286" t="str">
        <f t="shared" ref="AB40" si="69">IF(V40="X","-",$P40)</f>
        <v>-</v>
      </c>
      <c r="AC40" s="286" t="str">
        <f t="shared" ref="AC40" si="70">IF(W40="X","-",$P40)</f>
        <v>-</v>
      </c>
      <c r="AD40" s="282" t="str">
        <f>IF(X40="X","-",$P40)</f>
        <v>-</v>
      </c>
      <c r="AE40" s="301" t="str">
        <f t="shared" ref="AE40:AJ40" si="71">IF(Y40="-"," ",RANK(Y40,Y$26:Y$225,$Q$24))</f>
        <v xml:space="preserve"> </v>
      </c>
      <c r="AF40" s="299">
        <f t="shared" si="71"/>
        <v>3</v>
      </c>
      <c r="AG40" s="299" t="str">
        <f t="shared" si="71"/>
        <v xml:space="preserve"> </v>
      </c>
      <c r="AH40" s="286" t="str">
        <f t="shared" si="71"/>
        <v xml:space="preserve"> </v>
      </c>
      <c r="AI40" s="286" t="str">
        <f t="shared" si="71"/>
        <v xml:space="preserve"> </v>
      </c>
      <c r="AJ40" s="268" t="str">
        <f t="shared" si="71"/>
        <v xml:space="preserve"> </v>
      </c>
    </row>
    <row r="41" spans="1:36" ht="20.100000000000001" customHeight="1" x14ac:dyDescent="0.2">
      <c r="A41" s="304"/>
      <c r="B41" s="306"/>
      <c r="C41" s="339"/>
      <c r="D41" s="308"/>
      <c r="E41" s="295"/>
      <c r="F41" s="310"/>
      <c r="G41" s="267"/>
      <c r="H41" s="100" t="str">
        <f>VLOOKUP($N40+0.5,'Competitor Address List'!$A$6:$M$205,3)</f>
        <v>Tyler</v>
      </c>
      <c r="I41" s="101" t="str">
        <f>VLOOKUP($N40+0.5,'Competitor Address List'!$A$6:$M$205,4)</f>
        <v>Linner</v>
      </c>
      <c r="J41" s="100" t="str">
        <f>VLOOKUP($N40+0.5,'Competitor Address List'!$A$6:$M$205,6)</f>
        <v>Stillwater</v>
      </c>
      <c r="K41" s="102" t="str">
        <f>VLOOKUP($N40+0.5,'Competitor Address List'!$A$6:$M$205,7)</f>
        <v>MN</v>
      </c>
      <c r="L41" s="54" t="str">
        <f>VLOOKUP($N40+0.5,'Competitor Address List'!$A$6:$M$205,9)</f>
        <v>650272</v>
      </c>
      <c r="M41" s="103" t="str">
        <f>VLOOKUP($N40+0.5,'Competitor Address List'!$A$6:$M$205,10)</f>
        <v>LOL</v>
      </c>
      <c r="N41" s="312"/>
      <c r="O41" s="314" t="e">
        <f>VLOOKUP($N41,'Competitor Address List'!$A$6:$M$65,15)</f>
        <v>#N/A</v>
      </c>
      <c r="P41" s="290"/>
      <c r="Q41" s="3"/>
      <c r="R41" s="3"/>
      <c r="S41" s="315"/>
      <c r="T41" s="316"/>
      <c r="U41" s="316"/>
      <c r="V41" s="293"/>
      <c r="W41" s="293"/>
      <c r="X41" s="268"/>
      <c r="Y41" s="298"/>
      <c r="Z41" s="300"/>
      <c r="AA41" s="300"/>
      <c r="AB41" s="291"/>
      <c r="AC41" s="291"/>
      <c r="AD41" s="283"/>
      <c r="AE41" s="302"/>
      <c r="AF41" s="300"/>
      <c r="AG41" s="300"/>
      <c r="AH41" s="291"/>
      <c r="AI41" s="291"/>
      <c r="AJ41" s="268"/>
    </row>
    <row r="42" spans="1:36" ht="20.100000000000001" customHeight="1" x14ac:dyDescent="0.2">
      <c r="A42" s="303">
        <f>RANK(P42,$P$26:$P$225,$Q$24)</f>
        <v>9</v>
      </c>
      <c r="B42" s="305" t="str">
        <f t="shared" ref="B42" si="72">AE42</f>
        <v xml:space="preserve"> </v>
      </c>
      <c r="C42" s="338" t="str">
        <f t="shared" ref="C42" si="73">AF42</f>
        <v xml:space="preserve"> </v>
      </c>
      <c r="D42" s="307" t="str">
        <f t="shared" ref="D42" si="74">AG42</f>
        <v xml:space="preserve"> </v>
      </c>
      <c r="E42" s="294">
        <f t="shared" ref="E42" si="75">AH42</f>
        <v>3</v>
      </c>
      <c r="F42" s="309" t="str">
        <f t="shared" ref="F42:G42" si="76">AI42</f>
        <v xml:space="preserve"> </v>
      </c>
      <c r="G42" s="266" t="str">
        <f t="shared" si="76"/>
        <v xml:space="preserve"> </v>
      </c>
      <c r="H42" s="104" t="str">
        <f>VLOOKUP($N42,'Competitor Address List'!$A$6:$M$205,3)</f>
        <v>Holly</v>
      </c>
      <c r="I42" s="105" t="str">
        <f>VLOOKUP($N42,'Competitor Address List'!$A$6:$M$205,4)</f>
        <v>Fernandez</v>
      </c>
      <c r="J42" s="104" t="str">
        <f>VLOOKUP($N42,'Competitor Address List'!$A$6:$M$205,6)</f>
        <v>Plymouth</v>
      </c>
      <c r="K42" s="106" t="str">
        <f>VLOOKUP($N42,'Competitor Address List'!$A$6:$M$205,7)</f>
        <v>MI</v>
      </c>
      <c r="L42" s="55" t="str">
        <f>VLOOKUP($N42,'Competitor Address List'!$A$6:$M$205,9)</f>
        <v>203934</v>
      </c>
      <c r="M42" s="107" t="str">
        <f>VLOOKUP($N42,'Competitor Address List'!$A$6:$M$205,10)</f>
        <v>WMR</v>
      </c>
      <c r="N42" s="311">
        <v>13</v>
      </c>
      <c r="O42" s="313" t="str">
        <f>VLOOKUP($N42,'Competitor Address List'!$A$6:$M$205,11)</f>
        <v>2019 Volkswagen GTI/White</v>
      </c>
      <c r="P42" s="289">
        <v>526.79999999999995</v>
      </c>
      <c r="Q42" s="3"/>
      <c r="R42" s="3"/>
      <c r="S42" s="315" t="str">
        <f>IF(VLOOKUP($N42,'Competitor Address List'!$A$6:$M$205,2)=S$25,1,"X")</f>
        <v>X</v>
      </c>
      <c r="T42" s="316" t="str">
        <f>IF(VLOOKUP($N42,'Competitor Address List'!$A$6:$M$205,2)=T$25,1,"X")</f>
        <v>X</v>
      </c>
      <c r="U42" s="316" t="str">
        <f>IF(VLOOKUP($N42,'Competitor Address List'!$A$6:$M$205,2)=U$25,1,"X")</f>
        <v>X</v>
      </c>
      <c r="V42" s="293">
        <f>IF(OR(VLOOKUP($N42,'Competitor Address List'!$A$6:$M$205,2)=V$25,W42=1),1,"X")</f>
        <v>1</v>
      </c>
      <c r="W42" s="293" t="str">
        <f>IF(VLOOKUP($N42,'Competitor Address List'!$A$6:$M$205,2)=W$25,1,"X")</f>
        <v>X</v>
      </c>
      <c r="X42" s="268" t="str">
        <f>IF(VLOOKUP($N42,'Competitor Address List'!$A$6:$M$205,2)=X$25,1,"X")</f>
        <v>X</v>
      </c>
      <c r="Y42" s="297" t="str">
        <f t="shared" ref="Y42" si="77">IF(S42="X","-",$P42)</f>
        <v>-</v>
      </c>
      <c r="Z42" s="299" t="str">
        <f t="shared" ref="Z42" si="78">IF(T42="X","-",$P42)</f>
        <v>-</v>
      </c>
      <c r="AA42" s="299" t="str">
        <f t="shared" ref="AA42" si="79">IF(U42="X","-",$P42)</f>
        <v>-</v>
      </c>
      <c r="AB42" s="286">
        <f t="shared" ref="AB42" si="80">IF(V42="X","-",$P42)</f>
        <v>526.79999999999995</v>
      </c>
      <c r="AC42" s="286" t="str">
        <f t="shared" ref="AC42" si="81">IF(W42="X","-",$P42)</f>
        <v>-</v>
      </c>
      <c r="AD42" s="282" t="str">
        <f>IF(X42="X","-",$P42)</f>
        <v>-</v>
      </c>
      <c r="AE42" s="301" t="str">
        <f t="shared" ref="AE42:AJ42" si="82">IF(Y42="-"," ",RANK(Y42,Y$26:Y$225,$Q$24))</f>
        <v xml:space="preserve"> </v>
      </c>
      <c r="AF42" s="299" t="str">
        <f t="shared" si="82"/>
        <v xml:space="preserve"> </v>
      </c>
      <c r="AG42" s="299" t="str">
        <f t="shared" si="82"/>
        <v xml:space="preserve"> </v>
      </c>
      <c r="AH42" s="286">
        <f t="shared" si="82"/>
        <v>3</v>
      </c>
      <c r="AI42" s="286" t="str">
        <f t="shared" si="82"/>
        <v xml:space="preserve"> </v>
      </c>
      <c r="AJ42" s="268" t="str">
        <f t="shared" si="82"/>
        <v xml:space="preserve"> </v>
      </c>
    </row>
    <row r="43" spans="1:36" ht="20.100000000000001" customHeight="1" x14ac:dyDescent="0.2">
      <c r="A43" s="304"/>
      <c r="B43" s="306"/>
      <c r="C43" s="339"/>
      <c r="D43" s="308"/>
      <c r="E43" s="295"/>
      <c r="F43" s="310"/>
      <c r="G43" s="267"/>
      <c r="H43" s="100" t="str">
        <f>VLOOKUP($N42+0.5,'Competitor Address List'!$A$6:$M$205,3)</f>
        <v>Darlene</v>
      </c>
      <c r="I43" s="101" t="str">
        <f>VLOOKUP($N42+0.5,'Competitor Address List'!$A$6:$M$205,4)</f>
        <v>Reames</v>
      </c>
      <c r="J43" s="100" t="str">
        <f>VLOOKUP($N42+0.5,'Competitor Address List'!$A$6:$M$205,6)</f>
        <v>Plymouth</v>
      </c>
      <c r="K43" s="102" t="str">
        <f>VLOOKUP($N42+0.5,'Competitor Address List'!$A$6:$M$205,7)</f>
        <v>MI</v>
      </c>
      <c r="L43" s="54" t="str">
        <f>VLOOKUP($N42+0.5,'Competitor Address List'!$A$6:$M$205,9)</f>
        <v>722046</v>
      </c>
      <c r="M43" s="103" t="str">
        <f>VLOOKUP($N42+0.5,'Competitor Address List'!$A$6:$M$205,10)</f>
        <v>WMR</v>
      </c>
      <c r="N43" s="312"/>
      <c r="O43" s="314" t="e">
        <f>VLOOKUP($N43,'Competitor Address List'!$A$6:$M$65,15)</f>
        <v>#N/A</v>
      </c>
      <c r="P43" s="290"/>
      <c r="Q43" s="3"/>
      <c r="R43" s="3"/>
      <c r="S43" s="315"/>
      <c r="T43" s="316"/>
      <c r="U43" s="316"/>
      <c r="V43" s="293"/>
      <c r="W43" s="293"/>
      <c r="X43" s="268"/>
      <c r="Y43" s="298"/>
      <c r="Z43" s="300"/>
      <c r="AA43" s="300"/>
      <c r="AB43" s="291"/>
      <c r="AC43" s="291"/>
      <c r="AD43" s="283"/>
      <c r="AE43" s="302"/>
      <c r="AF43" s="300"/>
      <c r="AG43" s="300"/>
      <c r="AH43" s="291"/>
      <c r="AI43" s="291"/>
      <c r="AJ43" s="268"/>
    </row>
    <row r="44" spans="1:36" ht="20.100000000000001" customHeight="1" x14ac:dyDescent="0.2">
      <c r="A44" s="303">
        <f>RANK(P44,$P$26:$P$225,$Q$24)</f>
        <v>10</v>
      </c>
      <c r="B44" s="305" t="str">
        <f t="shared" ref="B44" si="83">AE44</f>
        <v xml:space="preserve"> </v>
      </c>
      <c r="C44" s="338" t="str">
        <f t="shared" ref="C44" si="84">AF44</f>
        <v xml:space="preserve"> </v>
      </c>
      <c r="D44" s="307" t="str">
        <f t="shared" ref="D44" si="85">AG44</f>
        <v xml:space="preserve"> </v>
      </c>
      <c r="E44" s="294">
        <f t="shared" ref="E44" si="86">AH44</f>
        <v>4</v>
      </c>
      <c r="F44" s="309">
        <f t="shared" ref="F44:G44" si="87">AI44</f>
        <v>1</v>
      </c>
      <c r="G44" s="266" t="str">
        <f t="shared" si="87"/>
        <v xml:space="preserve"> </v>
      </c>
      <c r="H44" s="104" t="str">
        <f>VLOOKUP($N44,'Competitor Address List'!$A$6:$M$205,3)</f>
        <v>Paul</v>
      </c>
      <c r="I44" s="105" t="str">
        <f>VLOOKUP($N44,'Competitor Address List'!$A$6:$M$205,4)</f>
        <v>Evans</v>
      </c>
      <c r="J44" s="104" t="str">
        <f>VLOOKUP($N44,'Competitor Address List'!$A$6:$M$205,6)</f>
        <v>Grosse Pointe Park</v>
      </c>
      <c r="K44" s="106" t="str">
        <f>VLOOKUP($N44,'Competitor Address List'!$A$6:$M$205,7)</f>
        <v>MI</v>
      </c>
      <c r="L44" s="55">
        <f>VLOOKUP($N44,'Competitor Address List'!$A$6:$M$205,9)</f>
        <v>0</v>
      </c>
      <c r="M44" s="107">
        <f>VLOOKUP($N44,'Competitor Address List'!$A$6:$M$205,10)</f>
        <v>0</v>
      </c>
      <c r="N44" s="311">
        <v>17</v>
      </c>
      <c r="O44" s="313" t="str">
        <f>VLOOKUP($N44,'Competitor Address List'!$A$6:$M$205,11)</f>
        <v>1998 Jeep Grand Cherokee 5.9/White</v>
      </c>
      <c r="P44" s="289">
        <v>583.6</v>
      </c>
      <c r="Q44" s="3"/>
      <c r="R44" s="3"/>
      <c r="S44" s="315" t="str">
        <f>IF(VLOOKUP($N44,'Competitor Address List'!$A$6:$M$205,2)=S$25,1,"X")</f>
        <v>X</v>
      </c>
      <c r="T44" s="316" t="str">
        <f>IF(VLOOKUP($N44,'Competitor Address List'!$A$6:$M$205,2)=T$25,1,"X")</f>
        <v>X</v>
      </c>
      <c r="U44" s="316" t="str">
        <f>IF(VLOOKUP($N44,'Competitor Address List'!$A$6:$M$205,2)=U$25,1,"X")</f>
        <v>X</v>
      </c>
      <c r="V44" s="293">
        <f>IF(OR(VLOOKUP($N44,'Competitor Address List'!$A$6:$M$205,2)=V$25,W44=1),1,"X")</f>
        <v>1</v>
      </c>
      <c r="W44" s="293">
        <f>IF(VLOOKUP($N44,'Competitor Address List'!$A$6:$M$205,2)=W$25,1,"X")</f>
        <v>1</v>
      </c>
      <c r="X44" s="268" t="str">
        <f>IF(VLOOKUP($N44,'Competitor Address List'!$A$6:$M$205,2)=X$25,1,"X")</f>
        <v>X</v>
      </c>
      <c r="Y44" s="297" t="str">
        <f t="shared" ref="Y44" si="88">IF(S44="X","-",$P44)</f>
        <v>-</v>
      </c>
      <c r="Z44" s="299" t="str">
        <f t="shared" ref="Z44" si="89">IF(T44="X","-",$P44)</f>
        <v>-</v>
      </c>
      <c r="AA44" s="299" t="str">
        <f t="shared" ref="AA44" si="90">IF(U44="X","-",$P44)</f>
        <v>-</v>
      </c>
      <c r="AB44" s="286">
        <f t="shared" ref="AB44" si="91">IF(V44="X","-",$P44)</f>
        <v>583.6</v>
      </c>
      <c r="AC44" s="286">
        <f t="shared" ref="AC44" si="92">IF(W44="X","-",$P44)</f>
        <v>583.6</v>
      </c>
      <c r="AD44" s="282" t="str">
        <f>IF(X44="X","-",$P44)</f>
        <v>-</v>
      </c>
      <c r="AE44" s="301" t="str">
        <f t="shared" ref="AE44:AJ44" si="93">IF(Y44="-"," ",RANK(Y44,Y$26:Y$225,$Q$24))</f>
        <v xml:space="preserve"> </v>
      </c>
      <c r="AF44" s="299" t="str">
        <f t="shared" si="93"/>
        <v xml:space="preserve"> </v>
      </c>
      <c r="AG44" s="299" t="str">
        <f t="shared" si="93"/>
        <v xml:space="preserve"> </v>
      </c>
      <c r="AH44" s="286">
        <f t="shared" si="93"/>
        <v>4</v>
      </c>
      <c r="AI44" s="286">
        <f t="shared" si="93"/>
        <v>1</v>
      </c>
      <c r="AJ44" s="268" t="str">
        <f t="shared" si="93"/>
        <v xml:space="preserve"> </v>
      </c>
    </row>
    <row r="45" spans="1:36" ht="20.100000000000001" customHeight="1" x14ac:dyDescent="0.2">
      <c r="A45" s="304"/>
      <c r="B45" s="306"/>
      <c r="C45" s="339"/>
      <c r="D45" s="308"/>
      <c r="E45" s="295"/>
      <c r="F45" s="310"/>
      <c r="G45" s="267"/>
      <c r="H45" s="100" t="str">
        <f>VLOOKUP($N44+0.5,'Competitor Address List'!$A$6:$M$205,3)</f>
        <v>Austin</v>
      </c>
      <c r="I45" s="101" t="str">
        <f>VLOOKUP($N44+0.5,'Competitor Address List'!$A$6:$M$205,4)</f>
        <v>Votta</v>
      </c>
      <c r="J45" s="100" t="str">
        <f>VLOOKUP($N44+0.5,'Competitor Address List'!$A$6:$M$205,6)</f>
        <v>Allen Park</v>
      </c>
      <c r="K45" s="102" t="str">
        <f>VLOOKUP($N44+0.5,'Competitor Address List'!$A$6:$M$205,7)</f>
        <v>MI</v>
      </c>
      <c r="L45" s="54">
        <f>VLOOKUP($N44+0.5,'Competitor Address List'!$A$6:$M$205,9)</f>
        <v>0</v>
      </c>
      <c r="M45" s="103">
        <f>VLOOKUP($N44+0.5,'Competitor Address List'!$A$6:$M$205,10)</f>
        <v>0</v>
      </c>
      <c r="N45" s="312"/>
      <c r="O45" s="314" t="e">
        <f>VLOOKUP($N45,'Competitor Address List'!$A$6:$M$65,15)</f>
        <v>#N/A</v>
      </c>
      <c r="P45" s="290"/>
      <c r="Q45" s="3"/>
      <c r="R45" s="3"/>
      <c r="S45" s="315"/>
      <c r="T45" s="316"/>
      <c r="U45" s="316"/>
      <c r="V45" s="293"/>
      <c r="W45" s="293"/>
      <c r="X45" s="268"/>
      <c r="Y45" s="298"/>
      <c r="Z45" s="300"/>
      <c r="AA45" s="300"/>
      <c r="AB45" s="291"/>
      <c r="AC45" s="291"/>
      <c r="AD45" s="283"/>
      <c r="AE45" s="302"/>
      <c r="AF45" s="300"/>
      <c r="AG45" s="300"/>
      <c r="AH45" s="291"/>
      <c r="AI45" s="291"/>
      <c r="AJ45" s="268"/>
    </row>
    <row r="46" spans="1:36" ht="20.100000000000001" customHeight="1" x14ac:dyDescent="0.2">
      <c r="A46" s="303">
        <f>RANK(P46,$P$26:$P$225,$Q$24)</f>
        <v>11</v>
      </c>
      <c r="B46" s="305" t="str">
        <f t="shared" ref="B46" si="94">AE46</f>
        <v xml:space="preserve"> </v>
      </c>
      <c r="C46" s="338" t="str">
        <f t="shared" ref="C46" si="95">AF46</f>
        <v xml:space="preserve"> </v>
      </c>
      <c r="D46" s="307" t="str">
        <f t="shared" ref="D46" si="96">AG46</f>
        <v xml:space="preserve"> </v>
      </c>
      <c r="E46" s="294">
        <f t="shared" ref="E46" si="97">AH46</f>
        <v>5</v>
      </c>
      <c r="F46" s="309" t="str">
        <f t="shared" ref="F46:G46" si="98">AI46</f>
        <v xml:space="preserve"> </v>
      </c>
      <c r="G46" s="266" t="str">
        <f t="shared" si="98"/>
        <v xml:space="preserve"> </v>
      </c>
      <c r="H46" s="104" t="str">
        <f>VLOOKUP($N46,'Competitor Address List'!$A$6:$M$205,3)</f>
        <v>Jacob</v>
      </c>
      <c r="I46" s="105" t="str">
        <f>VLOOKUP($N46,'Competitor Address List'!$A$6:$M$205,4)</f>
        <v>Kennedy</v>
      </c>
      <c r="J46" s="104" t="str">
        <f>VLOOKUP($N46,'Competitor Address List'!$A$6:$M$205,6)</f>
        <v>Pinckney</v>
      </c>
      <c r="K46" s="106" t="str">
        <f>VLOOKUP($N46,'Competitor Address List'!$A$6:$M$205,7)</f>
        <v>MI</v>
      </c>
      <c r="L46" s="55" t="str">
        <f>VLOOKUP($N46,'Competitor Address List'!$A$6:$M$205,9)</f>
        <v>634003</v>
      </c>
      <c r="M46" s="107" t="str">
        <f>VLOOKUP($N46,'Competitor Address List'!$A$6:$M$205,10)</f>
        <v>DET</v>
      </c>
      <c r="N46" s="311">
        <v>14</v>
      </c>
      <c r="O46" s="313" t="str">
        <f>VLOOKUP($N46,'Competitor Address List'!$A$6:$M$205,11)</f>
        <v>2005 Mini Cooper S/Red</v>
      </c>
      <c r="P46" s="289">
        <v>611.20000000000005</v>
      </c>
      <c r="Q46" s="3"/>
      <c r="R46" s="3"/>
      <c r="S46" s="315" t="str">
        <f>IF(VLOOKUP($N46,'Competitor Address List'!$A$6:$M$205,2)=S$25,1,"X")</f>
        <v>X</v>
      </c>
      <c r="T46" s="316" t="str">
        <f>IF(VLOOKUP($N46,'Competitor Address List'!$A$6:$M$205,2)=T$25,1,"X")</f>
        <v>X</v>
      </c>
      <c r="U46" s="316" t="str">
        <f>IF(VLOOKUP($N46,'Competitor Address List'!$A$6:$M$205,2)=U$25,1,"X")</f>
        <v>X</v>
      </c>
      <c r="V46" s="293">
        <f>IF(OR(VLOOKUP($N46,'Competitor Address List'!$A$6:$M$205,2)=V$25,W46=1),1,"X")</f>
        <v>1</v>
      </c>
      <c r="W46" s="293" t="str">
        <f>IF(VLOOKUP($N46,'Competitor Address List'!$A$6:$M$205,2)=W$25,1,"X")</f>
        <v>X</v>
      </c>
      <c r="X46" s="268" t="str">
        <f>IF(VLOOKUP($N46,'Competitor Address List'!$A$6:$M$205,2)=X$25,1,"X")</f>
        <v>X</v>
      </c>
      <c r="Y46" s="297" t="str">
        <f t="shared" ref="Y46" si="99">IF(S46="X","-",$P46)</f>
        <v>-</v>
      </c>
      <c r="Z46" s="299" t="str">
        <f t="shared" ref="Z46" si="100">IF(T46="X","-",$P46)</f>
        <v>-</v>
      </c>
      <c r="AA46" s="299" t="str">
        <f t="shared" ref="AA46" si="101">IF(U46="X","-",$P46)</f>
        <v>-</v>
      </c>
      <c r="AB46" s="286">
        <f t="shared" ref="AB46" si="102">IF(V46="X","-",$P46)</f>
        <v>611.20000000000005</v>
      </c>
      <c r="AC46" s="286" t="str">
        <f t="shared" ref="AC46" si="103">IF(W46="X","-",$P46)</f>
        <v>-</v>
      </c>
      <c r="AD46" s="282" t="str">
        <f>IF(X46="X","-",$P46)</f>
        <v>-</v>
      </c>
      <c r="AE46" s="301" t="str">
        <f t="shared" ref="AE46:AJ46" si="104">IF(Y46="-"," ",RANK(Y46,Y$26:Y$225,$Q$24))</f>
        <v xml:space="preserve"> </v>
      </c>
      <c r="AF46" s="299" t="str">
        <f t="shared" si="104"/>
        <v xml:space="preserve"> </v>
      </c>
      <c r="AG46" s="299" t="str">
        <f t="shared" si="104"/>
        <v xml:space="preserve"> </v>
      </c>
      <c r="AH46" s="286">
        <f t="shared" si="104"/>
        <v>5</v>
      </c>
      <c r="AI46" s="286" t="str">
        <f t="shared" si="104"/>
        <v xml:space="preserve"> </v>
      </c>
      <c r="AJ46" s="268" t="str">
        <f t="shared" si="104"/>
        <v xml:space="preserve"> </v>
      </c>
    </row>
    <row r="47" spans="1:36" ht="20.100000000000001" customHeight="1" x14ac:dyDescent="0.2">
      <c r="A47" s="304"/>
      <c r="B47" s="306"/>
      <c r="C47" s="339"/>
      <c r="D47" s="308"/>
      <c r="E47" s="295"/>
      <c r="F47" s="310"/>
      <c r="G47" s="267"/>
      <c r="H47" s="100" t="str">
        <f>VLOOKUP($N46+0.5,'Competitor Address List'!$A$6:$M$205,3)</f>
        <v>Josh</v>
      </c>
      <c r="I47" s="101" t="str">
        <f>VLOOKUP($N46+0.5,'Competitor Address List'!$A$6:$M$205,4)</f>
        <v>Remmetter</v>
      </c>
      <c r="J47" s="100" t="str">
        <f>VLOOKUP($N46+0.5,'Competitor Address List'!$A$6:$M$205,6)</f>
        <v>Farmington Hills</v>
      </c>
      <c r="K47" s="102" t="str">
        <f>VLOOKUP($N46+0.5,'Competitor Address List'!$A$6:$M$205,7)</f>
        <v>MI</v>
      </c>
      <c r="L47" s="54" t="str">
        <f>VLOOKUP($N46+0.5,'Competitor Address List'!$A$6:$M$205,9)</f>
        <v>615919</v>
      </c>
      <c r="M47" s="103" t="str">
        <f>VLOOKUP($N46+0.5,'Competitor Address List'!$A$6:$M$205,10)</f>
        <v>DET</v>
      </c>
      <c r="N47" s="312"/>
      <c r="O47" s="314" t="e">
        <f>VLOOKUP($N47,'Competitor Address List'!$A$6:$M$65,15)</f>
        <v>#N/A</v>
      </c>
      <c r="P47" s="290"/>
      <c r="Q47" s="3"/>
      <c r="R47" s="3"/>
      <c r="S47" s="315"/>
      <c r="T47" s="316"/>
      <c r="U47" s="316"/>
      <c r="V47" s="293"/>
      <c r="W47" s="293"/>
      <c r="X47" s="268"/>
      <c r="Y47" s="298"/>
      <c r="Z47" s="300"/>
      <c r="AA47" s="300"/>
      <c r="AB47" s="291"/>
      <c r="AC47" s="291"/>
      <c r="AD47" s="283"/>
      <c r="AE47" s="302"/>
      <c r="AF47" s="300"/>
      <c r="AG47" s="300"/>
      <c r="AH47" s="291"/>
      <c r="AI47" s="291"/>
      <c r="AJ47" s="268"/>
    </row>
    <row r="48" spans="1:36" ht="20.100000000000001" customHeight="1" x14ac:dyDescent="0.2">
      <c r="A48" s="303">
        <f>RANK(P48,$P$26:$P$225,$Q$24)</f>
        <v>12</v>
      </c>
      <c r="B48" s="305" t="str">
        <f t="shared" ref="B48" si="105">AE48</f>
        <v xml:space="preserve"> </v>
      </c>
      <c r="C48" s="338" t="str">
        <f t="shared" ref="C48" si="106">AF48</f>
        <v xml:space="preserve"> </v>
      </c>
      <c r="D48" s="307" t="str">
        <f t="shared" ref="D48" si="107">AG48</f>
        <v xml:space="preserve"> </v>
      </c>
      <c r="E48" s="294">
        <f t="shared" ref="E48" si="108">AH48</f>
        <v>6</v>
      </c>
      <c r="F48" s="309">
        <f t="shared" ref="F48:G48" si="109">AI48</f>
        <v>2</v>
      </c>
      <c r="G48" s="266" t="str">
        <f t="shared" si="109"/>
        <v xml:space="preserve"> </v>
      </c>
      <c r="H48" s="104" t="str">
        <f>VLOOKUP($N48,'Competitor Address List'!$A$6:$M$205,3)</f>
        <v>Sammy</v>
      </c>
      <c r="I48" s="105" t="str">
        <f>VLOOKUP($N48,'Competitor Address List'!$A$6:$M$205,4)</f>
        <v>Louka</v>
      </c>
      <c r="J48" s="104" t="str">
        <f>VLOOKUP($N48,'Competitor Address List'!$A$6:$M$205,6)</f>
        <v>Commerce Twp</v>
      </c>
      <c r="K48" s="106" t="str">
        <f>VLOOKUP($N48,'Competitor Address List'!$A$6:$M$205,7)</f>
        <v>MI</v>
      </c>
      <c r="L48" s="55">
        <f>VLOOKUP($N48,'Competitor Address List'!$A$6:$M$205,9)</f>
        <v>0</v>
      </c>
      <c r="M48" s="107">
        <f>VLOOKUP($N48,'Competitor Address List'!$A$6:$M$205,10)</f>
        <v>0</v>
      </c>
      <c r="N48" s="311">
        <v>19</v>
      </c>
      <c r="O48" s="313" t="str">
        <f>VLOOKUP($N48,'Competitor Address List'!$A$6:$M$205,11)</f>
        <v>2019 GMC Canyon/Blue Emerald</v>
      </c>
      <c r="P48" s="289">
        <v>789.6</v>
      </c>
      <c r="Q48" s="3"/>
      <c r="R48" s="3"/>
      <c r="S48" s="315" t="str">
        <f>IF(VLOOKUP($N48,'Competitor Address List'!$A$6:$M$205,2)=S$25,1,"X")</f>
        <v>X</v>
      </c>
      <c r="T48" s="316" t="str">
        <f>IF(VLOOKUP($N48,'Competitor Address List'!$A$6:$M$205,2)=T$25,1,"X")</f>
        <v>X</v>
      </c>
      <c r="U48" s="316" t="str">
        <f>IF(VLOOKUP($N48,'Competitor Address List'!$A$6:$M$205,2)=U$25,1,"X")</f>
        <v>X</v>
      </c>
      <c r="V48" s="293">
        <f>IF(OR(VLOOKUP($N48,'Competitor Address List'!$A$6:$M$205,2)=V$25,W48=1),1,"X")</f>
        <v>1</v>
      </c>
      <c r="W48" s="293">
        <f>IF(VLOOKUP($N48,'Competitor Address List'!$A$6:$M$205,2)=W$25,1,"X")</f>
        <v>1</v>
      </c>
      <c r="X48" s="268" t="str">
        <f>IF(VLOOKUP($N48,'Competitor Address List'!$A$6:$M$205,2)=X$25,1,"X")</f>
        <v>X</v>
      </c>
      <c r="Y48" s="297" t="str">
        <f t="shared" ref="Y48" si="110">IF(S48="X","-",$P48)</f>
        <v>-</v>
      </c>
      <c r="Z48" s="299" t="str">
        <f t="shared" ref="Z48" si="111">IF(T48="X","-",$P48)</f>
        <v>-</v>
      </c>
      <c r="AA48" s="299" t="str">
        <f t="shared" ref="AA48" si="112">IF(U48="X","-",$P48)</f>
        <v>-</v>
      </c>
      <c r="AB48" s="286">
        <f t="shared" ref="AB48" si="113">IF(V48="X","-",$P48)</f>
        <v>789.6</v>
      </c>
      <c r="AC48" s="286">
        <f t="shared" ref="AC48" si="114">IF(W48="X","-",$P48)</f>
        <v>789.6</v>
      </c>
      <c r="AD48" s="282" t="str">
        <f>IF(X48="X","-",$P48)</f>
        <v>-</v>
      </c>
      <c r="AE48" s="301" t="str">
        <f t="shared" ref="AE48:AJ48" si="115">IF(Y48="-"," ",RANK(Y48,Y$26:Y$225,$Q$24))</f>
        <v xml:space="preserve"> </v>
      </c>
      <c r="AF48" s="299" t="str">
        <f t="shared" si="115"/>
        <v xml:space="preserve"> </v>
      </c>
      <c r="AG48" s="299" t="str">
        <f t="shared" si="115"/>
        <v xml:space="preserve"> </v>
      </c>
      <c r="AH48" s="286">
        <f t="shared" si="115"/>
        <v>6</v>
      </c>
      <c r="AI48" s="286">
        <f t="shared" si="115"/>
        <v>2</v>
      </c>
      <c r="AJ48" s="268" t="str">
        <f t="shared" si="115"/>
        <v xml:space="preserve"> </v>
      </c>
    </row>
    <row r="49" spans="1:36" ht="20.100000000000001" customHeight="1" x14ac:dyDescent="0.2">
      <c r="A49" s="304"/>
      <c r="B49" s="306"/>
      <c r="C49" s="339"/>
      <c r="D49" s="308"/>
      <c r="E49" s="295"/>
      <c r="F49" s="310"/>
      <c r="G49" s="267"/>
      <c r="H49" s="100" t="str">
        <f>VLOOKUP($N48+0.5,'Competitor Address List'!$A$6:$M$205,3)</f>
        <v>Nick</v>
      </c>
      <c r="I49" s="101" t="str">
        <f>VLOOKUP($N48+0.5,'Competitor Address List'!$A$6:$M$205,4)</f>
        <v>Rennell</v>
      </c>
      <c r="J49" s="100" t="str">
        <f>VLOOKUP($N48+0.5,'Competitor Address List'!$A$6:$M$205,6)</f>
        <v>Oak Park</v>
      </c>
      <c r="K49" s="102" t="str">
        <f>VLOOKUP($N48+0.5,'Competitor Address List'!$A$6:$M$205,7)</f>
        <v>MI</v>
      </c>
      <c r="L49" s="54" t="str">
        <f>VLOOKUP($N48+0.5,'Competitor Address List'!$A$6:$M$205,9)</f>
        <v>486587</v>
      </c>
      <c r="M49" s="103" t="str">
        <f>VLOOKUP($N48+0.5,'Competitor Address List'!$A$6:$M$205,10)</f>
        <v>DET</v>
      </c>
      <c r="N49" s="312"/>
      <c r="O49" s="314" t="e">
        <f>VLOOKUP($N49,'Competitor Address List'!$A$6:$M$65,15)</f>
        <v>#N/A</v>
      </c>
      <c r="P49" s="290"/>
      <c r="Q49" s="3"/>
      <c r="R49" s="3"/>
      <c r="S49" s="315"/>
      <c r="T49" s="316"/>
      <c r="U49" s="316"/>
      <c r="V49" s="293"/>
      <c r="W49" s="293"/>
      <c r="X49" s="268"/>
      <c r="Y49" s="298"/>
      <c r="Z49" s="300"/>
      <c r="AA49" s="300"/>
      <c r="AB49" s="291"/>
      <c r="AC49" s="291"/>
      <c r="AD49" s="283"/>
      <c r="AE49" s="302"/>
      <c r="AF49" s="300"/>
      <c r="AG49" s="300"/>
      <c r="AH49" s="291"/>
      <c r="AI49" s="291"/>
      <c r="AJ49" s="268"/>
    </row>
    <row r="50" spans="1:36" ht="20.100000000000001" customHeight="1" x14ac:dyDescent="0.2">
      <c r="A50" s="303">
        <f>RANK(P50,$P$26:$P$225,$Q$24)</f>
        <v>13</v>
      </c>
      <c r="B50" s="305" t="str">
        <f t="shared" ref="B50" si="116">AE50</f>
        <v xml:space="preserve"> </v>
      </c>
      <c r="C50" s="338" t="str">
        <f t="shared" ref="C50" si="117">AF50</f>
        <v xml:space="preserve"> </v>
      </c>
      <c r="D50" s="307" t="str">
        <f t="shared" ref="D50" si="118">AG50</f>
        <v xml:space="preserve"> </v>
      </c>
      <c r="E50" s="294">
        <f t="shared" ref="E50" si="119">AH50</f>
        <v>7</v>
      </c>
      <c r="F50" s="309">
        <f t="shared" ref="F50:G50" si="120">AI50</f>
        <v>3</v>
      </c>
      <c r="G50" s="266" t="str">
        <f t="shared" si="120"/>
        <v xml:space="preserve"> </v>
      </c>
      <c r="H50" s="104" t="str">
        <f>VLOOKUP($N50,'Competitor Address List'!$A$6:$M$205,3)</f>
        <v>Molly</v>
      </c>
      <c r="I50" s="105" t="str">
        <f>VLOOKUP($N50,'Competitor Address List'!$A$6:$M$205,4)</f>
        <v>Baxter</v>
      </c>
      <c r="J50" s="104" t="str">
        <f>VLOOKUP($N50,'Competitor Address List'!$A$6:$M$205,6)</f>
        <v>Brighton</v>
      </c>
      <c r="K50" s="106" t="str">
        <f>VLOOKUP($N50,'Competitor Address List'!$A$6:$M$205,7)</f>
        <v>MI</v>
      </c>
      <c r="L50" s="55">
        <f>VLOOKUP($N50,'Competitor Address List'!$A$6:$M$205,9)</f>
        <v>0</v>
      </c>
      <c r="M50" s="107">
        <f>VLOOKUP($N50,'Competitor Address List'!$A$6:$M$205,10)</f>
        <v>0</v>
      </c>
      <c r="N50" s="311">
        <v>21</v>
      </c>
      <c r="O50" s="313" t="str">
        <f>VLOOKUP($N50,'Competitor Address List'!$A$6:$M$205,11)</f>
        <v>2015 Subaru XV Crosstrek/Orange</v>
      </c>
      <c r="P50" s="289">
        <v>795</v>
      </c>
      <c r="Q50" s="3"/>
      <c r="R50" s="3"/>
      <c r="S50" s="315" t="str">
        <f>IF(VLOOKUP($N50,'Competitor Address List'!$A$6:$M$205,2)=S$25,1,"X")</f>
        <v>X</v>
      </c>
      <c r="T50" s="316" t="str">
        <f>IF(VLOOKUP($N50,'Competitor Address List'!$A$6:$M$205,2)=T$25,1,"X")</f>
        <v>X</v>
      </c>
      <c r="U50" s="316" t="str">
        <f>IF(VLOOKUP($N50,'Competitor Address List'!$A$6:$M$205,2)=U$25,1,"X")</f>
        <v>X</v>
      </c>
      <c r="V50" s="293">
        <f>IF(OR(VLOOKUP($N50,'Competitor Address List'!$A$6:$M$205,2)=V$25,W50=1),1,"X")</f>
        <v>1</v>
      </c>
      <c r="W50" s="293">
        <f>IF(VLOOKUP($N50,'Competitor Address List'!$A$6:$M$205,2)=W$25,1,"X")</f>
        <v>1</v>
      </c>
      <c r="X50" s="268" t="str">
        <f>IF(VLOOKUP($N50,'Competitor Address List'!$A$6:$M$205,2)=X$25,1,"X")</f>
        <v>X</v>
      </c>
      <c r="Y50" s="297" t="str">
        <f t="shared" ref="Y50" si="121">IF(S50="X","-",$P50)</f>
        <v>-</v>
      </c>
      <c r="Z50" s="299" t="str">
        <f t="shared" ref="Z50" si="122">IF(T50="X","-",$P50)</f>
        <v>-</v>
      </c>
      <c r="AA50" s="299" t="str">
        <f t="shared" ref="AA50" si="123">IF(U50="X","-",$P50)</f>
        <v>-</v>
      </c>
      <c r="AB50" s="286">
        <f t="shared" ref="AB50" si="124">IF(V50="X","-",$P50)</f>
        <v>795</v>
      </c>
      <c r="AC50" s="286">
        <f t="shared" ref="AC50" si="125">IF(W50="X","-",$P50)</f>
        <v>795</v>
      </c>
      <c r="AD50" s="282" t="str">
        <f>IF(X50="X","-",$P50)</f>
        <v>-</v>
      </c>
      <c r="AE50" s="301" t="str">
        <f t="shared" ref="AE50:AJ50" si="126">IF(Y50="-"," ",RANK(Y50,Y$26:Y$225,$Q$24))</f>
        <v xml:space="preserve"> </v>
      </c>
      <c r="AF50" s="299" t="str">
        <f t="shared" si="126"/>
        <v xml:space="preserve"> </v>
      </c>
      <c r="AG50" s="299" t="str">
        <f t="shared" si="126"/>
        <v xml:space="preserve"> </v>
      </c>
      <c r="AH50" s="286">
        <f t="shared" si="126"/>
        <v>7</v>
      </c>
      <c r="AI50" s="286">
        <f t="shared" si="126"/>
        <v>3</v>
      </c>
      <c r="AJ50" s="268" t="str">
        <f t="shared" si="126"/>
        <v xml:space="preserve"> </v>
      </c>
    </row>
    <row r="51" spans="1:36" ht="20.100000000000001" customHeight="1" x14ac:dyDescent="0.2">
      <c r="A51" s="304"/>
      <c r="B51" s="306"/>
      <c r="C51" s="339"/>
      <c r="D51" s="308"/>
      <c r="E51" s="295"/>
      <c r="F51" s="310"/>
      <c r="G51" s="267"/>
      <c r="H51" s="100" t="str">
        <f>VLOOKUP($N50+0.5,'Competitor Address List'!$A$6:$M$205,3)</f>
        <v>Dylan</v>
      </c>
      <c r="I51" s="101" t="str">
        <f>VLOOKUP($N50+0.5,'Competitor Address List'!$A$6:$M$205,4)</f>
        <v>Whittaker</v>
      </c>
      <c r="J51" s="100" t="str">
        <f>VLOOKUP($N50+0.5,'Competitor Address List'!$A$6:$M$205,6)</f>
        <v>Brighton</v>
      </c>
      <c r="K51" s="102" t="str">
        <f>VLOOKUP($N50+0.5,'Competitor Address List'!$A$6:$M$205,7)</f>
        <v>MI</v>
      </c>
      <c r="L51" s="54" t="str">
        <f>VLOOKUP($N50+0.5,'Competitor Address List'!$A$6:$M$205,9)</f>
        <v>718245</v>
      </c>
      <c r="M51" s="103" t="str">
        <f>VLOOKUP($N50+0.5,'Competitor Address List'!$A$6:$M$205,10)</f>
        <v>DET</v>
      </c>
      <c r="N51" s="312"/>
      <c r="O51" s="314" t="e">
        <f>VLOOKUP($N51,'Competitor Address List'!$A$6:$M$65,15)</f>
        <v>#N/A</v>
      </c>
      <c r="P51" s="290"/>
      <c r="Q51" s="3"/>
      <c r="R51" s="3"/>
      <c r="S51" s="315"/>
      <c r="T51" s="316"/>
      <c r="U51" s="316"/>
      <c r="V51" s="293"/>
      <c r="W51" s="293"/>
      <c r="X51" s="268"/>
      <c r="Y51" s="298"/>
      <c r="Z51" s="300"/>
      <c r="AA51" s="300"/>
      <c r="AB51" s="291"/>
      <c r="AC51" s="291"/>
      <c r="AD51" s="283"/>
      <c r="AE51" s="302"/>
      <c r="AF51" s="300"/>
      <c r="AG51" s="300"/>
      <c r="AH51" s="291"/>
      <c r="AI51" s="291"/>
      <c r="AJ51" s="268"/>
    </row>
    <row r="52" spans="1:36" ht="20.100000000000001" customHeight="1" x14ac:dyDescent="0.2">
      <c r="A52" s="303">
        <f>RANK(P52,$P$26:$P$225,$Q$24)</f>
        <v>14</v>
      </c>
      <c r="B52" s="305" t="str">
        <f t="shared" ref="B52" si="127">AE52</f>
        <v xml:space="preserve"> </v>
      </c>
      <c r="C52" s="338" t="str">
        <f t="shared" ref="C52" si="128">AF52</f>
        <v xml:space="preserve"> </v>
      </c>
      <c r="D52" s="307" t="str">
        <f t="shared" ref="D52" si="129">AG52</f>
        <v xml:space="preserve"> </v>
      </c>
      <c r="E52" s="294">
        <f t="shared" ref="E52" si="130">AH52</f>
        <v>8</v>
      </c>
      <c r="F52" s="309">
        <f t="shared" ref="F52:G52" si="131">AI52</f>
        <v>4</v>
      </c>
      <c r="G52" s="266" t="str">
        <f t="shared" si="131"/>
        <v xml:space="preserve"> </v>
      </c>
      <c r="H52" s="104" t="str">
        <f>VLOOKUP($N52,'Competitor Address List'!$A$6:$M$205,3)</f>
        <v>Changzhou</v>
      </c>
      <c r="I52" s="105" t="str">
        <f>VLOOKUP($N52,'Competitor Address List'!$A$6:$M$205,4)</f>
        <v>Li</v>
      </c>
      <c r="J52" s="104" t="str">
        <f>VLOOKUP($N52,'Competitor Address List'!$A$6:$M$205,6)</f>
        <v>Ann Arbor</v>
      </c>
      <c r="K52" s="106" t="str">
        <f>VLOOKUP($N52,'Competitor Address List'!$A$6:$M$205,7)</f>
        <v>MI</v>
      </c>
      <c r="L52" s="55" t="str">
        <f>VLOOKUP($N52,'Competitor Address List'!$A$6:$M$205,9)</f>
        <v>692387</v>
      </c>
      <c r="M52" s="107" t="str">
        <f>VLOOKUP($N52,'Competitor Address List'!$A$6:$M$205,10)</f>
        <v>DET</v>
      </c>
      <c r="N52" s="311">
        <v>23</v>
      </c>
      <c r="O52" s="313" t="str">
        <f>VLOOKUP($N52,'Competitor Address List'!$A$6:$M$205,11)</f>
        <v>2005 Volvo V50 T5 AWD M66/Black</v>
      </c>
      <c r="P52" s="289">
        <v>836.3</v>
      </c>
      <c r="Q52" s="3"/>
      <c r="R52" s="3"/>
      <c r="S52" s="315" t="str">
        <f>IF(VLOOKUP($N52,'Competitor Address List'!$A$6:$M$205,2)=S$25,1,"X")</f>
        <v>X</v>
      </c>
      <c r="T52" s="316" t="str">
        <f>IF(VLOOKUP($N52,'Competitor Address List'!$A$6:$M$205,2)=T$25,1,"X")</f>
        <v>X</v>
      </c>
      <c r="U52" s="316" t="str">
        <f>IF(VLOOKUP($N52,'Competitor Address List'!$A$6:$M$205,2)=U$25,1,"X")</f>
        <v>X</v>
      </c>
      <c r="V52" s="293">
        <f>IF(OR(VLOOKUP($N52,'Competitor Address List'!$A$6:$M$205,2)=V$25,W52=1),1,"X")</f>
        <v>1</v>
      </c>
      <c r="W52" s="293">
        <f>IF(VLOOKUP($N52,'Competitor Address List'!$A$6:$M$205,2)=W$25,1,"X")</f>
        <v>1</v>
      </c>
      <c r="X52" s="268" t="str">
        <f>IF(VLOOKUP($N52,'Competitor Address List'!$A$6:$M$205,2)=X$25,1,"X")</f>
        <v>X</v>
      </c>
      <c r="Y52" s="297" t="str">
        <f t="shared" ref="Y52" si="132">IF(S52="X","-",$P52)</f>
        <v>-</v>
      </c>
      <c r="Z52" s="299" t="str">
        <f t="shared" ref="Z52" si="133">IF(T52="X","-",$P52)</f>
        <v>-</v>
      </c>
      <c r="AA52" s="299" t="str">
        <f t="shared" ref="AA52" si="134">IF(U52="X","-",$P52)</f>
        <v>-</v>
      </c>
      <c r="AB52" s="286">
        <f t="shared" ref="AB52" si="135">IF(V52="X","-",$P52)</f>
        <v>836.3</v>
      </c>
      <c r="AC52" s="286">
        <f t="shared" ref="AC52" si="136">IF(W52="X","-",$P52)</f>
        <v>836.3</v>
      </c>
      <c r="AD52" s="282" t="str">
        <f>IF(X52="X","-",$P52)</f>
        <v>-</v>
      </c>
      <c r="AE52" s="301" t="str">
        <f t="shared" ref="AE52:AJ52" si="137">IF(Y52="-"," ",RANK(Y52,Y$26:Y$225,$Q$24))</f>
        <v xml:space="preserve"> </v>
      </c>
      <c r="AF52" s="299" t="str">
        <f t="shared" si="137"/>
        <v xml:space="preserve"> </v>
      </c>
      <c r="AG52" s="299" t="str">
        <f t="shared" si="137"/>
        <v xml:space="preserve"> </v>
      </c>
      <c r="AH52" s="286">
        <f t="shared" si="137"/>
        <v>8</v>
      </c>
      <c r="AI52" s="286">
        <f t="shared" si="137"/>
        <v>4</v>
      </c>
      <c r="AJ52" s="268" t="str">
        <f t="shared" si="137"/>
        <v xml:space="preserve"> </v>
      </c>
    </row>
    <row r="53" spans="1:36" ht="20.100000000000001" customHeight="1" x14ac:dyDescent="0.2">
      <c r="A53" s="304"/>
      <c r="B53" s="306"/>
      <c r="C53" s="339"/>
      <c r="D53" s="308"/>
      <c r="E53" s="295"/>
      <c r="F53" s="310"/>
      <c r="G53" s="267"/>
      <c r="H53" s="100" t="str">
        <f>VLOOKUP($N52+0.5,'Competitor Address List'!$A$6:$M$205,3)</f>
        <v>Jiang</v>
      </c>
      <c r="I53" s="101" t="str">
        <f>VLOOKUP($N52+0.5,'Competitor Address List'!$A$6:$M$205,4)</f>
        <v>Ouyang</v>
      </c>
      <c r="J53" s="100" t="str">
        <f>VLOOKUP($N52+0.5,'Competitor Address List'!$A$6:$M$205,6)</f>
        <v>Flint</v>
      </c>
      <c r="K53" s="102" t="str">
        <f>VLOOKUP($N52+0.5,'Competitor Address List'!$A$6:$M$205,7)</f>
        <v>MI</v>
      </c>
      <c r="L53" s="54" t="str">
        <f>VLOOKUP($N52+0.5,'Competitor Address List'!$A$6:$M$205,9)</f>
        <v>717318</v>
      </c>
      <c r="M53" s="103">
        <f>VLOOKUP($N52+0.5,'Competitor Address List'!$A$6:$M$205,10)</f>
        <v>0</v>
      </c>
      <c r="N53" s="312"/>
      <c r="O53" s="314" t="e">
        <f>VLOOKUP($N53,'Competitor Address List'!$A$6:$M$65,15)</f>
        <v>#N/A</v>
      </c>
      <c r="P53" s="290"/>
      <c r="Q53" s="3"/>
      <c r="R53" s="3"/>
      <c r="S53" s="315"/>
      <c r="T53" s="316"/>
      <c r="U53" s="316"/>
      <c r="V53" s="293"/>
      <c r="W53" s="293"/>
      <c r="X53" s="268"/>
      <c r="Y53" s="298"/>
      <c r="Z53" s="300"/>
      <c r="AA53" s="300"/>
      <c r="AB53" s="291"/>
      <c r="AC53" s="291"/>
      <c r="AD53" s="283"/>
      <c r="AE53" s="302"/>
      <c r="AF53" s="300"/>
      <c r="AG53" s="300"/>
      <c r="AH53" s="291"/>
      <c r="AI53" s="291"/>
      <c r="AJ53" s="268"/>
    </row>
    <row r="54" spans="1:36" ht="20.100000000000001" customHeight="1" x14ac:dyDescent="0.2">
      <c r="A54" s="303">
        <f>RANK(P54,$P$26:$P$225,$Q$24)</f>
        <v>15</v>
      </c>
      <c r="B54" s="305" t="str">
        <f t="shared" ref="B54" si="138">AE54</f>
        <v xml:space="preserve"> </v>
      </c>
      <c r="C54" s="338">
        <f t="shared" ref="C54" si="139">AF54</f>
        <v>4</v>
      </c>
      <c r="D54" s="307" t="str">
        <f t="shared" ref="D54" si="140">AG54</f>
        <v xml:space="preserve"> </v>
      </c>
      <c r="E54" s="294" t="str">
        <f t="shared" ref="E54" si="141">AH54</f>
        <v xml:space="preserve"> </v>
      </c>
      <c r="F54" s="309" t="str">
        <f t="shared" ref="F54:G54" si="142">AI54</f>
        <v xml:space="preserve"> </v>
      </c>
      <c r="G54" s="266" t="str">
        <f t="shared" si="142"/>
        <v xml:space="preserve"> </v>
      </c>
      <c r="H54" s="104" t="str">
        <f>VLOOKUP($N54,'Competitor Address List'!$A$6:$M$205,3)</f>
        <v>Paul</v>
      </c>
      <c r="I54" s="105" t="str">
        <f>VLOOKUP($N54,'Competitor Address List'!$A$6:$M$205,4)</f>
        <v>Eddleston</v>
      </c>
      <c r="J54" s="104" t="str">
        <f>VLOOKUP($N54,'Competitor Address List'!$A$6:$M$205,6)</f>
        <v>Birmingham</v>
      </c>
      <c r="K54" s="106" t="str">
        <f>VLOOKUP($N54,'Competitor Address List'!$A$6:$M$205,7)</f>
        <v>MI</v>
      </c>
      <c r="L54" s="55" t="str">
        <f>VLOOKUP($N54,'Competitor Address List'!$A$6:$M$205,9)</f>
        <v>308054</v>
      </c>
      <c r="M54" s="107" t="str">
        <f>VLOOKUP($N54,'Competitor Address List'!$A$6:$M$205,10)</f>
        <v>DET</v>
      </c>
      <c r="N54" s="311">
        <v>7</v>
      </c>
      <c r="O54" s="313" t="str">
        <f>VLOOKUP($N54,'Competitor Address List'!$A$6:$M$205,11)</f>
        <v>Porsche /</v>
      </c>
      <c r="P54" s="289">
        <v>955.6</v>
      </c>
      <c r="Q54" s="3"/>
      <c r="R54" s="3"/>
      <c r="S54" s="315" t="str">
        <f>IF(VLOOKUP($N54,'Competitor Address List'!$A$6:$M$205,2)=S$25,1,"X")</f>
        <v>X</v>
      </c>
      <c r="T54" s="316">
        <f>IF(VLOOKUP($N54,'Competitor Address List'!$A$6:$M$205,2)=T$25,1,"X")</f>
        <v>1</v>
      </c>
      <c r="U54" s="316" t="str">
        <f>IF(VLOOKUP($N54,'Competitor Address List'!$A$6:$M$205,2)=U$25,1,"X")</f>
        <v>X</v>
      </c>
      <c r="V54" s="293" t="str">
        <f>IF(OR(VLOOKUP($N54,'Competitor Address List'!$A$6:$M$205,2)=V$25,W54=1),1,"X")</f>
        <v>X</v>
      </c>
      <c r="W54" s="293" t="str">
        <f>IF(VLOOKUP($N54,'Competitor Address List'!$A$6:$M$205,2)=W$25,1,"X")</f>
        <v>X</v>
      </c>
      <c r="X54" s="268" t="str">
        <f>IF(VLOOKUP($N54,'Competitor Address List'!$A$6:$M$205,2)=X$25,1,"X")</f>
        <v>X</v>
      </c>
      <c r="Y54" s="297" t="str">
        <f t="shared" ref="Y54" si="143">IF(S54="X","-",$P54)</f>
        <v>-</v>
      </c>
      <c r="Z54" s="299">
        <f t="shared" ref="Z54" si="144">IF(T54="X","-",$P54)</f>
        <v>955.6</v>
      </c>
      <c r="AA54" s="299" t="str">
        <f t="shared" ref="AA54" si="145">IF(U54="X","-",$P54)</f>
        <v>-</v>
      </c>
      <c r="AB54" s="286" t="str">
        <f t="shared" ref="AB54" si="146">IF(V54="X","-",$P54)</f>
        <v>-</v>
      </c>
      <c r="AC54" s="286" t="str">
        <f t="shared" ref="AC54" si="147">IF(W54="X","-",$P54)</f>
        <v>-</v>
      </c>
      <c r="AD54" s="282" t="str">
        <f>IF(X54="X","-",$P54)</f>
        <v>-</v>
      </c>
      <c r="AE54" s="301" t="str">
        <f t="shared" ref="AE54:AJ54" si="148">IF(Y54="-"," ",RANK(Y54,Y$26:Y$225,$Q$24))</f>
        <v xml:space="preserve"> </v>
      </c>
      <c r="AF54" s="299">
        <f t="shared" si="148"/>
        <v>4</v>
      </c>
      <c r="AG54" s="299" t="str">
        <f t="shared" si="148"/>
        <v xml:space="preserve"> </v>
      </c>
      <c r="AH54" s="286" t="str">
        <f t="shared" si="148"/>
        <v xml:space="preserve"> </v>
      </c>
      <c r="AI54" s="286" t="str">
        <f t="shared" si="148"/>
        <v xml:space="preserve"> </v>
      </c>
      <c r="AJ54" s="268" t="str">
        <f t="shared" si="148"/>
        <v xml:space="preserve"> </v>
      </c>
    </row>
    <row r="55" spans="1:36" ht="20.100000000000001" customHeight="1" x14ac:dyDescent="0.2">
      <c r="A55" s="304"/>
      <c r="B55" s="306"/>
      <c r="C55" s="339"/>
      <c r="D55" s="308"/>
      <c r="E55" s="295"/>
      <c r="F55" s="310"/>
      <c r="G55" s="267"/>
      <c r="H55" s="100" t="str">
        <f>VLOOKUP($N54+0.5,'Competitor Address List'!$A$6:$M$205,3)</f>
        <v>R Brian</v>
      </c>
      <c r="I55" s="101" t="str">
        <f>VLOOKUP($N54+0.5,'Competitor Address List'!$A$6:$M$205,4)</f>
        <v>Thorpe</v>
      </c>
      <c r="J55" s="100" t="str">
        <f>VLOOKUP($N54+0.5,'Competitor Address List'!$A$6:$M$205,6)</f>
        <v>Northville</v>
      </c>
      <c r="K55" s="102" t="str">
        <f>VLOOKUP($N54+0.5,'Competitor Address List'!$A$6:$M$205,7)</f>
        <v>MI</v>
      </c>
      <c r="L55" s="54" t="str">
        <f>VLOOKUP($N54+0.5,'Competitor Address List'!$A$6:$M$205,9)</f>
        <v>400821</v>
      </c>
      <c r="M55" s="103" t="str">
        <f>VLOOKUP($N54+0.5,'Competitor Address List'!$A$6:$M$205,10)</f>
        <v>DET</v>
      </c>
      <c r="N55" s="312"/>
      <c r="O55" s="314" t="e">
        <f>VLOOKUP($N55,'Competitor Address List'!$A$6:$M$65,15)</f>
        <v>#N/A</v>
      </c>
      <c r="P55" s="290"/>
      <c r="Q55" s="3"/>
      <c r="R55" s="3"/>
      <c r="S55" s="315"/>
      <c r="T55" s="316"/>
      <c r="U55" s="316"/>
      <c r="V55" s="293"/>
      <c r="W55" s="293"/>
      <c r="X55" s="268"/>
      <c r="Y55" s="298"/>
      <c r="Z55" s="300"/>
      <c r="AA55" s="300"/>
      <c r="AB55" s="291"/>
      <c r="AC55" s="291"/>
      <c r="AD55" s="283"/>
      <c r="AE55" s="302"/>
      <c r="AF55" s="300"/>
      <c r="AG55" s="300"/>
      <c r="AH55" s="291"/>
      <c r="AI55" s="291"/>
      <c r="AJ55" s="268"/>
    </row>
    <row r="56" spans="1:36" ht="20.100000000000001" customHeight="1" x14ac:dyDescent="0.2">
      <c r="A56" s="303">
        <f>RANK(P56,$P$26:$P$225,$Q$24)</f>
        <v>16</v>
      </c>
      <c r="B56" s="305" t="str">
        <f t="shared" ref="B56" si="149">AE56</f>
        <v xml:space="preserve"> </v>
      </c>
      <c r="C56" s="338" t="str">
        <f t="shared" ref="C56" si="150">AF56</f>
        <v xml:space="preserve"> </v>
      </c>
      <c r="D56" s="307" t="str">
        <f t="shared" ref="D56" si="151">AG56</f>
        <v xml:space="preserve"> </v>
      </c>
      <c r="E56" s="294">
        <f t="shared" ref="E56" si="152">AH56</f>
        <v>9</v>
      </c>
      <c r="F56" s="309">
        <f t="shared" ref="F56:G56" si="153">AI56</f>
        <v>5</v>
      </c>
      <c r="G56" s="266" t="str">
        <f t="shared" si="153"/>
        <v xml:space="preserve"> </v>
      </c>
      <c r="H56" s="104" t="str">
        <f>VLOOKUP($N56,'Competitor Address List'!$A$6:$M$205,3)</f>
        <v>Richard</v>
      </c>
      <c r="I56" s="105" t="str">
        <f>VLOOKUP($N56,'Competitor Address List'!$A$6:$M$205,4)</f>
        <v>Wiley</v>
      </c>
      <c r="J56" s="104" t="str">
        <f>VLOOKUP($N56,'Competitor Address List'!$A$6:$M$205,6)</f>
        <v>Marine City</v>
      </c>
      <c r="K56" s="106" t="str">
        <f>VLOOKUP($N56,'Competitor Address List'!$A$6:$M$205,7)</f>
        <v>MI</v>
      </c>
      <c r="L56" s="55">
        <f>VLOOKUP($N56,'Competitor Address List'!$A$6:$M$205,9)</f>
        <v>0</v>
      </c>
      <c r="M56" s="107">
        <f>VLOOKUP($N56,'Competitor Address List'!$A$6:$M$205,10)</f>
        <v>0</v>
      </c>
      <c r="N56" s="311">
        <v>18</v>
      </c>
      <c r="O56" s="313" t="str">
        <f>VLOOKUP($N56,'Competitor Address List'!$A$6:$M$205,11)</f>
        <v>1999 Toyota Corolla/5 Greens 1 Tan</v>
      </c>
      <c r="P56" s="289">
        <v>968.6</v>
      </c>
      <c r="Q56" s="3"/>
      <c r="R56" s="3"/>
      <c r="S56" s="315" t="str">
        <f>IF(VLOOKUP($N56,'Competitor Address List'!$A$6:$M$205,2)=S$25,1,"X")</f>
        <v>X</v>
      </c>
      <c r="T56" s="316" t="str">
        <f>IF(VLOOKUP($N56,'Competitor Address List'!$A$6:$M$205,2)=T$25,1,"X")</f>
        <v>X</v>
      </c>
      <c r="U56" s="316" t="str">
        <f>IF(VLOOKUP($N56,'Competitor Address List'!$A$6:$M$205,2)=U$25,1,"X")</f>
        <v>X</v>
      </c>
      <c r="V56" s="293">
        <f>IF(OR(VLOOKUP($N56,'Competitor Address List'!$A$6:$M$205,2)=V$25,W56=1),1,"X")</f>
        <v>1</v>
      </c>
      <c r="W56" s="293">
        <f>IF(VLOOKUP($N56,'Competitor Address List'!$A$6:$M$205,2)=W$25,1,"X")</f>
        <v>1</v>
      </c>
      <c r="X56" s="268" t="str">
        <f>IF(VLOOKUP($N56,'Competitor Address List'!$A$6:$M$205,2)=X$25,1,"X")</f>
        <v>X</v>
      </c>
      <c r="Y56" s="297" t="str">
        <f t="shared" ref="Y56" si="154">IF(S56="X","-",$P56)</f>
        <v>-</v>
      </c>
      <c r="Z56" s="299" t="str">
        <f t="shared" ref="Z56" si="155">IF(T56="X","-",$P56)</f>
        <v>-</v>
      </c>
      <c r="AA56" s="299" t="str">
        <f t="shared" ref="AA56" si="156">IF(U56="X","-",$P56)</f>
        <v>-</v>
      </c>
      <c r="AB56" s="286">
        <f t="shared" ref="AB56" si="157">IF(V56="X","-",$P56)</f>
        <v>968.6</v>
      </c>
      <c r="AC56" s="286">
        <f t="shared" ref="AC56" si="158">IF(W56="X","-",$P56)</f>
        <v>968.6</v>
      </c>
      <c r="AD56" s="282" t="str">
        <f>IF(X56="X","-",$P56)</f>
        <v>-</v>
      </c>
      <c r="AE56" s="301" t="str">
        <f t="shared" ref="AE56:AJ56" si="159">IF(Y56="-"," ",RANK(Y56,Y$26:Y$225,$Q$24))</f>
        <v xml:space="preserve"> </v>
      </c>
      <c r="AF56" s="299" t="str">
        <f t="shared" si="159"/>
        <v xml:space="preserve"> </v>
      </c>
      <c r="AG56" s="299" t="str">
        <f t="shared" si="159"/>
        <v xml:space="preserve"> </v>
      </c>
      <c r="AH56" s="286">
        <f t="shared" si="159"/>
        <v>9</v>
      </c>
      <c r="AI56" s="286">
        <f t="shared" si="159"/>
        <v>5</v>
      </c>
      <c r="AJ56" s="268" t="str">
        <f t="shared" si="159"/>
        <v xml:space="preserve"> </v>
      </c>
    </row>
    <row r="57" spans="1:36" ht="20.100000000000001" customHeight="1" x14ac:dyDescent="0.2">
      <c r="A57" s="304"/>
      <c r="B57" s="306"/>
      <c r="C57" s="339"/>
      <c r="D57" s="308"/>
      <c r="E57" s="295"/>
      <c r="F57" s="310"/>
      <c r="G57" s="267"/>
      <c r="H57" s="100" t="str">
        <f>VLOOKUP($N56+0.5,'Competitor Address List'!$A$6:$M$205,3)</f>
        <v>Robert</v>
      </c>
      <c r="I57" s="101" t="str">
        <f>VLOOKUP($N56+0.5,'Competitor Address List'!$A$6:$M$205,4)</f>
        <v>Zillich</v>
      </c>
      <c r="J57" s="100" t="str">
        <f>VLOOKUP($N56+0.5,'Competitor Address List'!$A$6:$M$205,6)</f>
        <v>Roseville</v>
      </c>
      <c r="K57" s="102" t="str">
        <f>VLOOKUP($N56+0.5,'Competitor Address List'!$A$6:$M$205,7)</f>
        <v>MI</v>
      </c>
      <c r="L57" s="54">
        <f>VLOOKUP($N56+0.5,'Competitor Address List'!$A$6:$M$205,9)</f>
        <v>0</v>
      </c>
      <c r="M57" s="103">
        <f>VLOOKUP($N56+0.5,'Competitor Address List'!$A$6:$M$205,10)</f>
        <v>0</v>
      </c>
      <c r="N57" s="312"/>
      <c r="O57" s="314" t="e">
        <f>VLOOKUP($N57,'Competitor Address List'!$A$6:$M$65,15)</f>
        <v>#N/A</v>
      </c>
      <c r="P57" s="290"/>
      <c r="Q57" s="3"/>
      <c r="R57" s="3"/>
      <c r="S57" s="315"/>
      <c r="T57" s="316"/>
      <c r="U57" s="316"/>
      <c r="V57" s="293"/>
      <c r="W57" s="293"/>
      <c r="X57" s="268"/>
      <c r="Y57" s="298"/>
      <c r="Z57" s="300"/>
      <c r="AA57" s="300"/>
      <c r="AB57" s="291"/>
      <c r="AC57" s="291"/>
      <c r="AD57" s="283"/>
      <c r="AE57" s="302"/>
      <c r="AF57" s="300"/>
      <c r="AG57" s="300"/>
      <c r="AH57" s="291"/>
      <c r="AI57" s="291"/>
      <c r="AJ57" s="268"/>
    </row>
    <row r="58" spans="1:36" ht="20.100000000000001" customHeight="1" x14ac:dyDescent="0.2">
      <c r="A58" s="303">
        <f>RANK(P58,$P$26:$P$225,$Q$24)</f>
        <v>17</v>
      </c>
      <c r="B58" s="305" t="str">
        <f t="shared" ref="B58" si="160">AE58</f>
        <v xml:space="preserve"> </v>
      </c>
      <c r="C58" s="338" t="str">
        <f t="shared" ref="C58" si="161">AF58</f>
        <v xml:space="preserve"> </v>
      </c>
      <c r="D58" s="307" t="str">
        <f t="shared" ref="D58" si="162">AG58</f>
        <v xml:space="preserve"> </v>
      </c>
      <c r="E58" s="294">
        <f t="shared" ref="E58" si="163">AH58</f>
        <v>10</v>
      </c>
      <c r="F58" s="309">
        <f t="shared" ref="F58:G58" si="164">AI58</f>
        <v>6</v>
      </c>
      <c r="G58" s="266" t="str">
        <f t="shared" si="164"/>
        <v xml:space="preserve"> </v>
      </c>
      <c r="H58" s="104" t="str">
        <f>VLOOKUP($N58,'Competitor Address List'!$A$6:$M$205,3)</f>
        <v>Chris</v>
      </c>
      <c r="I58" s="105" t="str">
        <f>VLOOKUP($N58,'Competitor Address List'!$A$6:$M$205,4)</f>
        <v>Corredera</v>
      </c>
      <c r="J58" s="104" t="str">
        <f>VLOOKUP($N58,'Competitor Address List'!$A$6:$M$205,6)</f>
        <v>Royal Oak</v>
      </c>
      <c r="K58" s="106" t="str">
        <f>VLOOKUP($N58,'Competitor Address List'!$A$6:$M$205,7)</f>
        <v>MI</v>
      </c>
      <c r="L58" s="55">
        <f>VLOOKUP($N58,'Competitor Address List'!$A$6:$M$205,9)</f>
        <v>0</v>
      </c>
      <c r="M58" s="107">
        <f>VLOOKUP($N58,'Competitor Address List'!$A$6:$M$205,10)</f>
        <v>0</v>
      </c>
      <c r="N58" s="311">
        <v>16</v>
      </c>
      <c r="O58" s="313" t="str">
        <f>VLOOKUP($N58,'Competitor Address List'!$A$6:$M$205,11)</f>
        <v>Ford Focus ST/Red</v>
      </c>
      <c r="P58" s="289">
        <v>972.4</v>
      </c>
      <c r="Q58" s="3"/>
      <c r="R58" s="3"/>
      <c r="S58" s="315" t="str">
        <f>IF(VLOOKUP($N58,'Competitor Address List'!$A$6:$M$205,2)=S$25,1,"X")</f>
        <v>X</v>
      </c>
      <c r="T58" s="316" t="str">
        <f>IF(VLOOKUP($N58,'Competitor Address List'!$A$6:$M$205,2)=T$25,1,"X")</f>
        <v>X</v>
      </c>
      <c r="U58" s="316" t="str">
        <f>IF(VLOOKUP($N58,'Competitor Address List'!$A$6:$M$205,2)=U$25,1,"X")</f>
        <v>X</v>
      </c>
      <c r="V58" s="293">
        <f>IF(OR(VLOOKUP($N58,'Competitor Address List'!$A$6:$M$205,2)=V$25,W58=1),1,"X")</f>
        <v>1</v>
      </c>
      <c r="W58" s="293">
        <f>IF(VLOOKUP($N58,'Competitor Address List'!$A$6:$M$205,2)=W$25,1,"X")</f>
        <v>1</v>
      </c>
      <c r="X58" s="268" t="str">
        <f>IF(VLOOKUP($N58,'Competitor Address List'!$A$6:$M$205,2)=X$25,1,"X")</f>
        <v>X</v>
      </c>
      <c r="Y58" s="297" t="str">
        <f t="shared" ref="Y58" si="165">IF(S58="X","-",$P58)</f>
        <v>-</v>
      </c>
      <c r="Z58" s="299" t="str">
        <f t="shared" ref="Z58" si="166">IF(T58="X","-",$P58)</f>
        <v>-</v>
      </c>
      <c r="AA58" s="299" t="str">
        <f t="shared" ref="AA58" si="167">IF(U58="X","-",$P58)</f>
        <v>-</v>
      </c>
      <c r="AB58" s="286">
        <f t="shared" ref="AB58" si="168">IF(V58="X","-",$P58)</f>
        <v>972.4</v>
      </c>
      <c r="AC58" s="286">
        <f t="shared" ref="AC58" si="169">IF(W58="X","-",$P58)</f>
        <v>972.4</v>
      </c>
      <c r="AD58" s="282" t="str">
        <f>IF(X58="X","-",$P58)</f>
        <v>-</v>
      </c>
      <c r="AE58" s="301" t="str">
        <f t="shared" ref="AE58:AJ58" si="170">IF(Y58="-"," ",RANK(Y58,Y$26:Y$225,$Q$24))</f>
        <v xml:space="preserve"> </v>
      </c>
      <c r="AF58" s="299" t="str">
        <f t="shared" si="170"/>
        <v xml:space="preserve"> </v>
      </c>
      <c r="AG58" s="299" t="str">
        <f t="shared" si="170"/>
        <v xml:space="preserve"> </v>
      </c>
      <c r="AH58" s="286">
        <f t="shared" si="170"/>
        <v>10</v>
      </c>
      <c r="AI58" s="286">
        <f t="shared" si="170"/>
        <v>6</v>
      </c>
      <c r="AJ58" s="268" t="str">
        <f t="shared" si="170"/>
        <v xml:space="preserve"> </v>
      </c>
    </row>
    <row r="59" spans="1:36" ht="20.100000000000001" customHeight="1" x14ac:dyDescent="0.2">
      <c r="A59" s="304"/>
      <c r="B59" s="306"/>
      <c r="C59" s="339"/>
      <c r="D59" s="308"/>
      <c r="E59" s="295"/>
      <c r="F59" s="310"/>
      <c r="G59" s="267"/>
      <c r="H59" s="100" t="str">
        <f>VLOOKUP($N58+0.5,'Competitor Address List'!$A$6:$M$205,3)</f>
        <v>Brinton</v>
      </c>
      <c r="I59" s="101" t="str">
        <f>VLOOKUP($N58+0.5,'Competitor Address List'!$A$6:$M$205,4)</f>
        <v>Davis</v>
      </c>
      <c r="J59" s="100" t="str">
        <f>VLOOKUP($N58+0.5,'Competitor Address List'!$A$6:$M$205,6)</f>
        <v>Dearborn</v>
      </c>
      <c r="K59" s="102" t="str">
        <f>VLOOKUP($N58+0.5,'Competitor Address List'!$A$6:$M$205,7)</f>
        <v>MI</v>
      </c>
      <c r="L59" s="54">
        <f>VLOOKUP($N58+0.5,'Competitor Address List'!$A$6:$M$205,9)</f>
        <v>0</v>
      </c>
      <c r="M59" s="103">
        <f>VLOOKUP($N58+0.5,'Competitor Address List'!$A$6:$M$205,10)</f>
        <v>0</v>
      </c>
      <c r="N59" s="312"/>
      <c r="O59" s="314" t="e">
        <f>VLOOKUP($N59,'Competitor Address List'!$A$6:$M$65,15)</f>
        <v>#N/A</v>
      </c>
      <c r="P59" s="290"/>
      <c r="Q59" s="3"/>
      <c r="R59" s="3"/>
      <c r="S59" s="315"/>
      <c r="T59" s="316"/>
      <c r="U59" s="316"/>
      <c r="V59" s="293"/>
      <c r="W59" s="293"/>
      <c r="X59" s="268"/>
      <c r="Y59" s="298"/>
      <c r="Z59" s="300"/>
      <c r="AA59" s="300"/>
      <c r="AB59" s="291"/>
      <c r="AC59" s="291"/>
      <c r="AD59" s="283"/>
      <c r="AE59" s="302"/>
      <c r="AF59" s="300"/>
      <c r="AG59" s="300"/>
      <c r="AH59" s="291"/>
      <c r="AI59" s="291"/>
      <c r="AJ59" s="268"/>
    </row>
    <row r="60" spans="1:36" ht="20.100000000000001" customHeight="1" x14ac:dyDescent="0.2">
      <c r="A60" s="303">
        <f>RANK(P60,$P$26:$P$225,$Q$24)</f>
        <v>18</v>
      </c>
      <c r="B60" s="305" t="str">
        <f t="shared" ref="B60" si="171">AE60</f>
        <v xml:space="preserve"> </v>
      </c>
      <c r="C60" s="338" t="str">
        <f t="shared" ref="C60" si="172">AF60</f>
        <v xml:space="preserve"> </v>
      </c>
      <c r="D60" s="307" t="str">
        <f t="shared" ref="D60" si="173">AG60</f>
        <v xml:space="preserve"> </v>
      </c>
      <c r="E60" s="294">
        <f t="shared" ref="E60" si="174">AH60</f>
        <v>11</v>
      </c>
      <c r="F60" s="309">
        <f t="shared" ref="F60:G60" si="175">AI60</f>
        <v>7</v>
      </c>
      <c r="G60" s="266" t="str">
        <f t="shared" si="175"/>
        <v xml:space="preserve"> </v>
      </c>
      <c r="H60" s="104" t="str">
        <f>VLOOKUP($N60,'Competitor Address List'!$A$6:$M$205,3)</f>
        <v>Donn</v>
      </c>
      <c r="I60" s="105" t="str">
        <f>VLOOKUP($N60,'Competitor Address List'!$A$6:$M$205,4)</f>
        <v>Arthurs</v>
      </c>
      <c r="J60" s="104" t="str">
        <f>VLOOKUP($N60,'Competitor Address List'!$A$6:$M$205,6)</f>
        <v>Amherstburg</v>
      </c>
      <c r="K60" s="106" t="str">
        <f>VLOOKUP($N60,'Competitor Address List'!$A$6:$M$205,7)</f>
        <v>ON</v>
      </c>
      <c r="L60" s="55">
        <f>VLOOKUP($N60,'Competitor Address List'!$A$6:$M$205,9)</f>
        <v>0</v>
      </c>
      <c r="M60" s="107">
        <f>VLOOKUP($N60,'Competitor Address List'!$A$6:$M$205,10)</f>
        <v>0</v>
      </c>
      <c r="N60" s="311">
        <v>22</v>
      </c>
      <c r="O60" s="313" t="str">
        <f>VLOOKUP($N60,'Competitor Address List'!$A$6:$M$205,11)</f>
        <v>Chevrolet Silverado/Brown</v>
      </c>
      <c r="P60" s="289">
        <v>979.1</v>
      </c>
      <c r="Q60" s="3"/>
      <c r="R60" s="3"/>
      <c r="S60" s="315" t="str">
        <f>IF(VLOOKUP($N60,'Competitor Address List'!$A$6:$M$205,2)=S$25,1,"X")</f>
        <v>X</v>
      </c>
      <c r="T60" s="316" t="str">
        <f>IF(VLOOKUP($N60,'Competitor Address List'!$A$6:$M$205,2)=T$25,1,"X")</f>
        <v>X</v>
      </c>
      <c r="U60" s="316" t="str">
        <f>IF(VLOOKUP($N60,'Competitor Address List'!$A$6:$M$205,2)=U$25,1,"X")</f>
        <v>X</v>
      </c>
      <c r="V60" s="293">
        <f>IF(OR(VLOOKUP($N60,'Competitor Address List'!$A$6:$M$205,2)=V$25,W60=1),1,"X")</f>
        <v>1</v>
      </c>
      <c r="W60" s="293">
        <f>IF(VLOOKUP($N60,'Competitor Address List'!$A$6:$M$205,2)=W$25,1,"X")</f>
        <v>1</v>
      </c>
      <c r="X60" s="268" t="str">
        <f>IF(VLOOKUP($N60,'Competitor Address List'!$A$6:$M$205,2)=X$25,1,"X")</f>
        <v>X</v>
      </c>
      <c r="Y60" s="297" t="str">
        <f t="shared" ref="Y60" si="176">IF(S60="X","-",$P60)</f>
        <v>-</v>
      </c>
      <c r="Z60" s="299" t="str">
        <f t="shared" ref="Z60" si="177">IF(T60="X","-",$P60)</f>
        <v>-</v>
      </c>
      <c r="AA60" s="299" t="str">
        <f t="shared" ref="AA60" si="178">IF(U60="X","-",$P60)</f>
        <v>-</v>
      </c>
      <c r="AB60" s="286">
        <f t="shared" ref="AB60" si="179">IF(V60="X","-",$P60)</f>
        <v>979.1</v>
      </c>
      <c r="AC60" s="286">
        <f t="shared" ref="AC60" si="180">IF(W60="X","-",$P60)</f>
        <v>979.1</v>
      </c>
      <c r="AD60" s="282" t="str">
        <f>IF(X60="X","-",$P60)</f>
        <v>-</v>
      </c>
      <c r="AE60" s="301" t="str">
        <f t="shared" ref="AE60:AJ60" si="181">IF(Y60="-"," ",RANK(Y60,Y$26:Y$225,$Q$24))</f>
        <v xml:space="preserve"> </v>
      </c>
      <c r="AF60" s="299" t="str">
        <f t="shared" si="181"/>
        <v xml:space="preserve"> </v>
      </c>
      <c r="AG60" s="299" t="str">
        <f t="shared" si="181"/>
        <v xml:space="preserve"> </v>
      </c>
      <c r="AH60" s="286">
        <f t="shared" si="181"/>
        <v>11</v>
      </c>
      <c r="AI60" s="286">
        <f t="shared" si="181"/>
        <v>7</v>
      </c>
      <c r="AJ60" s="268" t="str">
        <f t="shared" si="181"/>
        <v xml:space="preserve"> </v>
      </c>
    </row>
    <row r="61" spans="1:36" ht="20.100000000000001" customHeight="1" x14ac:dyDescent="0.2">
      <c r="A61" s="304"/>
      <c r="B61" s="306"/>
      <c r="C61" s="339"/>
      <c r="D61" s="308"/>
      <c r="E61" s="295"/>
      <c r="F61" s="310"/>
      <c r="G61" s="267"/>
      <c r="H61" s="100" t="str">
        <f>VLOOKUP($N60+0.5,'Competitor Address List'!$A$6:$M$205,3)</f>
        <v>April</v>
      </c>
      <c r="I61" s="101" t="str">
        <f>VLOOKUP($N60+0.5,'Competitor Address List'!$A$6:$M$205,4)</f>
        <v>Awrey</v>
      </c>
      <c r="J61" s="100" t="str">
        <f>VLOOKUP($N60+0.5,'Competitor Address List'!$A$6:$M$205,6)</f>
        <v>Amherstburg</v>
      </c>
      <c r="K61" s="102" t="str">
        <f>VLOOKUP($N60+0.5,'Competitor Address List'!$A$6:$M$205,7)</f>
        <v>ON</v>
      </c>
      <c r="L61" s="54">
        <f>VLOOKUP($N60+0.5,'Competitor Address List'!$A$6:$M$205,9)</f>
        <v>0</v>
      </c>
      <c r="M61" s="103">
        <f>VLOOKUP($N60+0.5,'Competitor Address List'!$A$6:$M$205,10)</f>
        <v>0</v>
      </c>
      <c r="N61" s="312"/>
      <c r="O61" s="314" t="e">
        <f>VLOOKUP($N61,'Competitor Address List'!$A$6:$M$65,15)</f>
        <v>#N/A</v>
      </c>
      <c r="P61" s="290"/>
      <c r="Q61" s="3"/>
      <c r="R61" s="3"/>
      <c r="S61" s="315"/>
      <c r="T61" s="316"/>
      <c r="U61" s="316"/>
      <c r="V61" s="293"/>
      <c r="W61" s="293"/>
      <c r="X61" s="268"/>
      <c r="Y61" s="298"/>
      <c r="Z61" s="300"/>
      <c r="AA61" s="300"/>
      <c r="AB61" s="291"/>
      <c r="AC61" s="291"/>
      <c r="AD61" s="283"/>
      <c r="AE61" s="302"/>
      <c r="AF61" s="300"/>
      <c r="AG61" s="300"/>
      <c r="AH61" s="291"/>
      <c r="AI61" s="291"/>
      <c r="AJ61" s="268"/>
    </row>
    <row r="62" spans="1:36" ht="20.100000000000001" customHeight="1" x14ac:dyDescent="0.2">
      <c r="A62" s="303">
        <f>RANK(P62,$P$26:$P$225,$Q$24)</f>
        <v>19</v>
      </c>
      <c r="B62" s="305" t="str">
        <f t="shared" ref="B62" si="182">AE62</f>
        <v xml:space="preserve"> </v>
      </c>
      <c r="C62" s="338" t="str">
        <f t="shared" ref="C62" si="183">AF62</f>
        <v xml:space="preserve"> </v>
      </c>
      <c r="D62" s="307" t="str">
        <f t="shared" ref="D62" si="184">AG62</f>
        <v xml:space="preserve"> </v>
      </c>
      <c r="E62" s="294">
        <f t="shared" ref="E62" si="185">AH62</f>
        <v>12</v>
      </c>
      <c r="F62" s="309">
        <f t="shared" ref="F62:G62" si="186">AI62</f>
        <v>8</v>
      </c>
      <c r="G62" s="266" t="str">
        <f t="shared" si="186"/>
        <v xml:space="preserve"> </v>
      </c>
      <c r="H62" s="104" t="str">
        <f>VLOOKUP($N62,'Competitor Address List'!$A$6:$M$205,3)</f>
        <v>Colin</v>
      </c>
      <c r="I62" s="105" t="str">
        <f>VLOOKUP($N62,'Competitor Address List'!$A$6:$M$205,4)</f>
        <v>Roy</v>
      </c>
      <c r="J62" s="104" t="str">
        <f>VLOOKUP($N62,'Competitor Address List'!$A$6:$M$205,6)</f>
        <v>Royal Oak</v>
      </c>
      <c r="K62" s="106" t="str">
        <f>VLOOKUP($N62,'Competitor Address List'!$A$6:$M$205,7)</f>
        <v>MI</v>
      </c>
      <c r="L62" s="55">
        <f>VLOOKUP($N62,'Competitor Address List'!$A$6:$M$205,9)</f>
        <v>0</v>
      </c>
      <c r="M62" s="107">
        <f>VLOOKUP($N62,'Competitor Address List'!$A$6:$M$205,10)</f>
        <v>0</v>
      </c>
      <c r="N62" s="311">
        <v>25</v>
      </c>
      <c r="O62" s="313" t="str">
        <f>VLOOKUP($N62,'Competitor Address List'!$A$6:$M$205,11)</f>
        <v>2014 Volkswagen Touareg TDI/White</v>
      </c>
      <c r="P62" s="289">
        <v>1121.4000000000001</v>
      </c>
      <c r="Q62" s="3"/>
      <c r="R62" s="3"/>
      <c r="S62" s="315" t="str">
        <f>IF(VLOOKUP($N62,'Competitor Address List'!$A$6:$M$205,2)=S$25,1,"X")</f>
        <v>X</v>
      </c>
      <c r="T62" s="316" t="str">
        <f>IF(VLOOKUP($N62,'Competitor Address List'!$A$6:$M$205,2)=T$25,1,"X")</f>
        <v>X</v>
      </c>
      <c r="U62" s="316" t="str">
        <f>IF(VLOOKUP($N62,'Competitor Address List'!$A$6:$M$205,2)=U$25,1,"X")</f>
        <v>X</v>
      </c>
      <c r="V62" s="293">
        <f>IF(OR(VLOOKUP($N62,'Competitor Address List'!$A$6:$M$205,2)=V$25,W62=1),1,"X")</f>
        <v>1</v>
      </c>
      <c r="W62" s="293">
        <f>IF(VLOOKUP($N62,'Competitor Address List'!$A$6:$M$205,2)=W$25,1,"X")</f>
        <v>1</v>
      </c>
      <c r="X62" s="268" t="str">
        <f>IF(VLOOKUP($N62,'Competitor Address List'!$A$6:$M$205,2)=X$25,1,"X")</f>
        <v>X</v>
      </c>
      <c r="Y62" s="297" t="str">
        <f t="shared" ref="Y62" si="187">IF(S62="X","-",$P62)</f>
        <v>-</v>
      </c>
      <c r="Z62" s="299" t="str">
        <f t="shared" ref="Z62" si="188">IF(T62="X","-",$P62)</f>
        <v>-</v>
      </c>
      <c r="AA62" s="299" t="str">
        <f t="shared" ref="AA62" si="189">IF(U62="X","-",$P62)</f>
        <v>-</v>
      </c>
      <c r="AB62" s="286">
        <f t="shared" ref="AB62" si="190">IF(V62="X","-",$P62)</f>
        <v>1121.4000000000001</v>
      </c>
      <c r="AC62" s="286">
        <f t="shared" ref="AC62" si="191">IF(W62="X","-",$P62)</f>
        <v>1121.4000000000001</v>
      </c>
      <c r="AD62" s="282" t="str">
        <f>IF(X62="X","-",$P62)</f>
        <v>-</v>
      </c>
      <c r="AE62" s="301" t="str">
        <f t="shared" ref="AE62:AJ62" si="192">IF(Y62="-"," ",RANK(Y62,Y$26:Y$225,$Q$24))</f>
        <v xml:space="preserve"> </v>
      </c>
      <c r="AF62" s="299" t="str">
        <f t="shared" si="192"/>
        <v xml:space="preserve"> </v>
      </c>
      <c r="AG62" s="299" t="str">
        <f t="shared" si="192"/>
        <v xml:space="preserve"> </v>
      </c>
      <c r="AH62" s="286">
        <f t="shared" si="192"/>
        <v>12</v>
      </c>
      <c r="AI62" s="286">
        <f t="shared" si="192"/>
        <v>8</v>
      </c>
      <c r="AJ62" s="268" t="str">
        <f t="shared" si="192"/>
        <v xml:space="preserve"> </v>
      </c>
    </row>
    <row r="63" spans="1:36" ht="20.100000000000001" customHeight="1" x14ac:dyDescent="0.2">
      <c r="A63" s="304"/>
      <c r="B63" s="306"/>
      <c r="C63" s="339"/>
      <c r="D63" s="308"/>
      <c r="E63" s="295"/>
      <c r="F63" s="310"/>
      <c r="G63" s="267"/>
      <c r="H63" s="100" t="str">
        <f>VLOOKUP($N62+0.5,'Competitor Address List'!$A$6:$M$205,3)</f>
        <v>Joshua</v>
      </c>
      <c r="I63" s="101" t="str">
        <f>VLOOKUP($N62+0.5,'Competitor Address List'!$A$6:$M$205,4)</f>
        <v>Sargent</v>
      </c>
      <c r="J63" s="100" t="str">
        <f>VLOOKUP($N62+0.5,'Competitor Address List'!$A$6:$M$205,6)</f>
        <v>Ypsilanti</v>
      </c>
      <c r="K63" s="102" t="str">
        <f>VLOOKUP($N62+0.5,'Competitor Address List'!$A$6:$M$205,7)</f>
        <v>MI</v>
      </c>
      <c r="L63" s="54">
        <f>VLOOKUP($N62+0.5,'Competitor Address List'!$A$6:$M$205,9)</f>
        <v>0</v>
      </c>
      <c r="M63" s="103">
        <f>VLOOKUP($N62+0.5,'Competitor Address List'!$A$6:$M$205,10)</f>
        <v>0</v>
      </c>
      <c r="N63" s="312"/>
      <c r="O63" s="314" t="e">
        <f>VLOOKUP($N63,'Competitor Address List'!$A$6:$M$65,15)</f>
        <v>#N/A</v>
      </c>
      <c r="P63" s="290"/>
      <c r="Q63" s="3"/>
      <c r="R63" s="3"/>
      <c r="S63" s="315"/>
      <c r="T63" s="316"/>
      <c r="U63" s="316"/>
      <c r="V63" s="293"/>
      <c r="W63" s="293"/>
      <c r="X63" s="268"/>
      <c r="Y63" s="298"/>
      <c r="Z63" s="300"/>
      <c r="AA63" s="300"/>
      <c r="AB63" s="291"/>
      <c r="AC63" s="291"/>
      <c r="AD63" s="283"/>
      <c r="AE63" s="302"/>
      <c r="AF63" s="300"/>
      <c r="AG63" s="300"/>
      <c r="AH63" s="291"/>
      <c r="AI63" s="291"/>
      <c r="AJ63" s="268"/>
    </row>
    <row r="64" spans="1:36" ht="20.100000000000001" customHeight="1" x14ac:dyDescent="0.2">
      <c r="A64" s="303">
        <f>RANK(P64,$P$26:$P$225,$Q$24)</f>
        <v>20</v>
      </c>
      <c r="B64" s="305" t="str">
        <f t="shared" ref="B64" si="193">AE64</f>
        <v xml:space="preserve"> </v>
      </c>
      <c r="C64" s="338" t="str">
        <f t="shared" ref="C64" si="194">AF64</f>
        <v xml:space="preserve"> </v>
      </c>
      <c r="D64" s="307" t="str">
        <f t="shared" ref="D64" si="195">AG64</f>
        <v xml:space="preserve"> </v>
      </c>
      <c r="E64" s="294">
        <f t="shared" ref="E64" si="196">AH64</f>
        <v>13</v>
      </c>
      <c r="F64" s="309">
        <f t="shared" ref="F64:G64" si="197">AI64</f>
        <v>9</v>
      </c>
      <c r="G64" s="266" t="str">
        <f t="shared" si="197"/>
        <v xml:space="preserve"> </v>
      </c>
      <c r="H64" s="104" t="str">
        <f>VLOOKUP($N64,'Competitor Address List'!$A$6:$M$205,3)</f>
        <v>Mike</v>
      </c>
      <c r="I64" s="105" t="str">
        <f>VLOOKUP($N64,'Competitor Address List'!$A$6:$M$205,4)</f>
        <v>Bommarito</v>
      </c>
      <c r="J64" s="104" t="str">
        <f>VLOOKUP($N64,'Competitor Address List'!$A$6:$M$205,6)</f>
        <v>ALGONAC</v>
      </c>
      <c r="K64" s="106" t="str">
        <f>VLOOKUP($N64,'Competitor Address List'!$A$6:$M$205,7)</f>
        <v>MI</v>
      </c>
      <c r="L64" s="55" t="str">
        <f>VLOOKUP($N64,'Competitor Address List'!$A$6:$M$205,9)</f>
        <v>607351</v>
      </c>
      <c r="M64" s="107" t="str">
        <f>VLOOKUP($N64,'Competitor Address List'!$A$6:$M$205,10)</f>
        <v>DET</v>
      </c>
      <c r="N64" s="311">
        <v>20</v>
      </c>
      <c r="O64" s="313" t="str">
        <f>VLOOKUP($N64,'Competitor Address List'!$A$6:$M$205,11)</f>
        <v>2005 Chrysler Pt cruiser/Black</v>
      </c>
      <c r="P64" s="289">
        <v>1186.7</v>
      </c>
      <c r="Q64" s="3"/>
      <c r="R64" s="3"/>
      <c r="S64" s="315" t="str">
        <f>IF(VLOOKUP($N64,'Competitor Address List'!$A$6:$M$205,2)=S$25,1,"X")</f>
        <v>X</v>
      </c>
      <c r="T64" s="316" t="str">
        <f>IF(VLOOKUP($N64,'Competitor Address List'!$A$6:$M$205,2)=T$25,1,"X")</f>
        <v>X</v>
      </c>
      <c r="U64" s="316" t="str">
        <f>IF(VLOOKUP($N64,'Competitor Address List'!$A$6:$M$205,2)=U$25,1,"X")</f>
        <v>X</v>
      </c>
      <c r="V64" s="293">
        <f>IF(OR(VLOOKUP($N64,'Competitor Address List'!$A$6:$M$205,2)=V$25,W64=1),1,"X")</f>
        <v>1</v>
      </c>
      <c r="W64" s="293">
        <f>IF(VLOOKUP($N64,'Competitor Address List'!$A$6:$M$205,2)=W$25,1,"X")</f>
        <v>1</v>
      </c>
      <c r="X64" s="268" t="str">
        <f>IF(VLOOKUP($N64,'Competitor Address List'!$A$6:$M$205,2)=X$25,1,"X")</f>
        <v>X</v>
      </c>
      <c r="Y64" s="297" t="str">
        <f t="shared" ref="Y64" si="198">IF(S64="X","-",$P64)</f>
        <v>-</v>
      </c>
      <c r="Z64" s="299" t="str">
        <f t="shared" ref="Z64" si="199">IF(T64="X","-",$P64)</f>
        <v>-</v>
      </c>
      <c r="AA64" s="299" t="str">
        <f t="shared" ref="AA64" si="200">IF(U64="X","-",$P64)</f>
        <v>-</v>
      </c>
      <c r="AB64" s="286">
        <f t="shared" ref="AB64" si="201">IF(V64="X","-",$P64)</f>
        <v>1186.7</v>
      </c>
      <c r="AC64" s="286">
        <f t="shared" ref="AC64" si="202">IF(W64="X","-",$P64)</f>
        <v>1186.7</v>
      </c>
      <c r="AD64" s="282" t="str">
        <f>IF(X64="X","-",$P64)</f>
        <v>-</v>
      </c>
      <c r="AE64" s="301" t="str">
        <f t="shared" ref="AE64:AJ64" si="203">IF(Y64="-"," ",RANK(Y64,Y$26:Y$225,$Q$24))</f>
        <v xml:space="preserve"> </v>
      </c>
      <c r="AF64" s="299" t="str">
        <f t="shared" si="203"/>
        <v xml:space="preserve"> </v>
      </c>
      <c r="AG64" s="299" t="str">
        <f t="shared" si="203"/>
        <v xml:space="preserve"> </v>
      </c>
      <c r="AH64" s="286">
        <f t="shared" si="203"/>
        <v>13</v>
      </c>
      <c r="AI64" s="286">
        <f t="shared" si="203"/>
        <v>9</v>
      </c>
      <c r="AJ64" s="268" t="str">
        <f t="shared" si="203"/>
        <v xml:space="preserve"> </v>
      </c>
    </row>
    <row r="65" spans="1:36" ht="20.100000000000001" customHeight="1" x14ac:dyDescent="0.2">
      <c r="A65" s="304"/>
      <c r="B65" s="306"/>
      <c r="C65" s="339"/>
      <c r="D65" s="308"/>
      <c r="E65" s="295"/>
      <c r="F65" s="310"/>
      <c r="G65" s="267"/>
      <c r="H65" s="100" t="str">
        <f>VLOOKUP($N64+0.5,'Competitor Address List'!$A$6:$M$205,3)</f>
        <v>Ryan</v>
      </c>
      <c r="I65" s="101" t="str">
        <f>VLOOKUP($N64+0.5,'Competitor Address List'!$A$6:$M$205,4)</f>
        <v>Jenken</v>
      </c>
      <c r="J65" s="100" t="str">
        <f>VLOOKUP($N64+0.5,'Competitor Address List'!$A$6:$M$205,6)</f>
        <v>st clair</v>
      </c>
      <c r="K65" s="102" t="str">
        <f>VLOOKUP($N64+0.5,'Competitor Address List'!$A$6:$M$205,7)</f>
        <v>MI</v>
      </c>
      <c r="L65" s="54" t="str">
        <f>VLOOKUP($N64+0.5,'Competitor Address List'!$A$6:$M$205,9)</f>
        <v>646788</v>
      </c>
      <c r="M65" s="103" t="str">
        <f>VLOOKUP($N64+0.5,'Competitor Address List'!$A$6:$M$205,10)</f>
        <v>DET</v>
      </c>
      <c r="N65" s="312"/>
      <c r="O65" s="314" t="e">
        <f>VLOOKUP($N65,'Competitor Address List'!$A$6:$M$65,15)</f>
        <v>#N/A</v>
      </c>
      <c r="P65" s="290"/>
      <c r="Q65" s="3"/>
      <c r="R65" s="3"/>
      <c r="S65" s="315"/>
      <c r="T65" s="316"/>
      <c r="U65" s="316"/>
      <c r="V65" s="293"/>
      <c r="W65" s="293"/>
      <c r="X65" s="268"/>
      <c r="Y65" s="298"/>
      <c r="Z65" s="300"/>
      <c r="AA65" s="300"/>
      <c r="AB65" s="291"/>
      <c r="AC65" s="291"/>
      <c r="AD65" s="283"/>
      <c r="AE65" s="302"/>
      <c r="AF65" s="300"/>
      <c r="AG65" s="300"/>
      <c r="AH65" s="291"/>
      <c r="AI65" s="291"/>
      <c r="AJ65" s="268"/>
    </row>
    <row r="66" spans="1:36" ht="20.100000000000001" customHeight="1" x14ac:dyDescent="0.2">
      <c r="A66" s="303">
        <f>RANK(P66,$P$26:$P$225,$Q$24)</f>
        <v>21</v>
      </c>
      <c r="B66" s="305" t="str">
        <f t="shared" ref="B66" si="204">AE66</f>
        <v xml:space="preserve"> </v>
      </c>
      <c r="C66" s="338">
        <f t="shared" ref="C66" si="205">AF66</f>
        <v>5</v>
      </c>
      <c r="D66" s="307" t="str">
        <f t="shared" ref="D66" si="206">AG66</f>
        <v xml:space="preserve"> </v>
      </c>
      <c r="E66" s="294" t="str">
        <f t="shared" ref="E66" si="207">AH66</f>
        <v xml:space="preserve"> </v>
      </c>
      <c r="F66" s="309" t="str">
        <f t="shared" ref="F66:G66" si="208">AI66</f>
        <v xml:space="preserve"> </v>
      </c>
      <c r="G66" s="266" t="str">
        <f t="shared" si="208"/>
        <v xml:space="preserve"> </v>
      </c>
      <c r="H66" s="104" t="str">
        <f>VLOOKUP($N66,'Competitor Address List'!$A$6:$M$205,3)</f>
        <v>Cathy</v>
      </c>
      <c r="I66" s="105" t="str">
        <f>VLOOKUP($N66,'Competitor Address List'!$A$6:$M$205,4)</f>
        <v>Brooks</v>
      </c>
      <c r="J66" s="104" t="str">
        <f>VLOOKUP($N66,'Competitor Address List'!$A$6:$M$205,6)</f>
        <v>Cortland</v>
      </c>
      <c r="K66" s="106" t="str">
        <f>VLOOKUP($N66,'Competitor Address List'!$A$6:$M$205,7)</f>
        <v>OH</v>
      </c>
      <c r="L66" s="55" t="str">
        <f>VLOOKUP($N66,'Competitor Address List'!$A$6:$M$205,9)</f>
        <v>713569</v>
      </c>
      <c r="M66" s="107" t="str">
        <f>VLOOKUP($N66,'Competitor Address List'!$A$6:$M$205,10)</f>
        <v>MVR</v>
      </c>
      <c r="N66" s="311">
        <v>5</v>
      </c>
      <c r="O66" s="313" t="str">
        <f>VLOOKUP($N66,'Competitor Address List'!$A$6:$M$205,11)</f>
        <v>2017 Toyota 4Runner/Black</v>
      </c>
      <c r="P66" s="289">
        <v>1221</v>
      </c>
      <c r="Q66" s="3"/>
      <c r="R66" s="3"/>
      <c r="S66" s="315" t="str">
        <f>IF(VLOOKUP($N66,'Competitor Address List'!$A$6:$M$205,2)=S$25,1,"X")</f>
        <v>X</v>
      </c>
      <c r="T66" s="316">
        <f>IF(VLOOKUP($N66,'Competitor Address List'!$A$6:$M$205,2)=T$25,1,"X")</f>
        <v>1</v>
      </c>
      <c r="U66" s="316" t="str">
        <f>IF(VLOOKUP($N66,'Competitor Address List'!$A$6:$M$205,2)=U$25,1,"X")</f>
        <v>X</v>
      </c>
      <c r="V66" s="293" t="str">
        <f>IF(OR(VLOOKUP($N66,'Competitor Address List'!$A$6:$M$205,2)=V$25,W66=1),1,"X")</f>
        <v>X</v>
      </c>
      <c r="W66" s="293" t="str">
        <f>IF(VLOOKUP($N66,'Competitor Address List'!$A$6:$M$205,2)=W$25,1,"X")</f>
        <v>X</v>
      </c>
      <c r="X66" s="268" t="str">
        <f>IF(VLOOKUP($N66,'Competitor Address List'!$A$6:$M$205,2)=X$25,1,"X")</f>
        <v>X</v>
      </c>
      <c r="Y66" s="297" t="str">
        <f t="shared" ref="Y66" si="209">IF(S66="X","-",$P66)</f>
        <v>-</v>
      </c>
      <c r="Z66" s="299">
        <f t="shared" ref="Z66" si="210">IF(T66="X","-",$P66)</f>
        <v>1221</v>
      </c>
      <c r="AA66" s="299" t="str">
        <f t="shared" ref="AA66" si="211">IF(U66="X","-",$P66)</f>
        <v>-</v>
      </c>
      <c r="AB66" s="286" t="str">
        <f t="shared" ref="AB66" si="212">IF(V66="X","-",$P66)</f>
        <v>-</v>
      </c>
      <c r="AC66" s="286" t="str">
        <f t="shared" ref="AC66" si="213">IF(W66="X","-",$P66)</f>
        <v>-</v>
      </c>
      <c r="AD66" s="282" t="str">
        <f>IF(X66="X","-",$P66)</f>
        <v>-</v>
      </c>
      <c r="AE66" s="301" t="str">
        <f t="shared" ref="AE66:AJ66" si="214">IF(Y66="-"," ",RANK(Y66,Y$26:Y$225,$Q$24))</f>
        <v xml:space="preserve"> </v>
      </c>
      <c r="AF66" s="299">
        <f t="shared" si="214"/>
        <v>5</v>
      </c>
      <c r="AG66" s="299" t="str">
        <f t="shared" si="214"/>
        <v xml:space="preserve"> </v>
      </c>
      <c r="AH66" s="286" t="str">
        <f t="shared" si="214"/>
        <v xml:space="preserve"> </v>
      </c>
      <c r="AI66" s="286" t="str">
        <f t="shared" si="214"/>
        <v xml:space="preserve"> </v>
      </c>
      <c r="AJ66" s="268" t="str">
        <f t="shared" si="214"/>
        <v xml:space="preserve"> </v>
      </c>
    </row>
    <row r="67" spans="1:36" ht="20.100000000000001" customHeight="1" x14ac:dyDescent="0.2">
      <c r="A67" s="304"/>
      <c r="B67" s="306"/>
      <c r="C67" s="339"/>
      <c r="D67" s="308"/>
      <c r="E67" s="295"/>
      <c r="F67" s="310"/>
      <c r="G67" s="267"/>
      <c r="H67" s="100" t="str">
        <f>VLOOKUP($N66+0.5,'Competitor Address List'!$A$6:$M$205,3)</f>
        <v>Don</v>
      </c>
      <c r="I67" s="101" t="str">
        <f>VLOOKUP($N66+0.5,'Competitor Address List'!$A$6:$M$205,4)</f>
        <v>Brooks</v>
      </c>
      <c r="J67" s="100" t="str">
        <f>VLOOKUP($N66+0.5,'Competitor Address List'!$A$6:$M$205,6)</f>
        <v>Cortland</v>
      </c>
      <c r="K67" s="102" t="str">
        <f>VLOOKUP($N66+0.5,'Competitor Address List'!$A$6:$M$205,7)</f>
        <v>OH</v>
      </c>
      <c r="L67" s="54" t="str">
        <f>VLOOKUP($N66+0.5,'Competitor Address List'!$A$6:$M$205,9)</f>
        <v>710166</v>
      </c>
      <c r="M67" s="103" t="str">
        <f>VLOOKUP($N66+0.5,'Competitor Address List'!$A$6:$M$205,10)</f>
        <v>MVR</v>
      </c>
      <c r="N67" s="312"/>
      <c r="O67" s="314" t="e">
        <f>VLOOKUP($N67,'Competitor Address List'!$A$6:$M$65,15)</f>
        <v>#N/A</v>
      </c>
      <c r="P67" s="290"/>
      <c r="Q67" s="230"/>
      <c r="R67" s="230"/>
      <c r="S67" s="321"/>
      <c r="T67" s="316"/>
      <c r="U67" s="316"/>
      <c r="V67" s="293"/>
      <c r="W67" s="293"/>
      <c r="X67" s="268"/>
      <c r="Y67" s="298"/>
      <c r="Z67" s="300"/>
      <c r="AA67" s="300"/>
      <c r="AB67" s="291"/>
      <c r="AC67" s="291"/>
      <c r="AD67" s="283"/>
      <c r="AE67" s="302"/>
      <c r="AF67" s="300"/>
      <c r="AG67" s="300"/>
      <c r="AH67" s="291"/>
      <c r="AI67" s="291"/>
      <c r="AJ67" s="268"/>
    </row>
    <row r="68" spans="1:36" ht="20.100000000000001" customHeight="1" x14ac:dyDescent="0.2">
      <c r="A68" s="303">
        <f>RANK(P68,$P$26:$P$225,$Q$24)</f>
        <v>22</v>
      </c>
      <c r="B68" s="305" t="str">
        <f t="shared" ref="B68" si="215">AE68</f>
        <v xml:space="preserve"> </v>
      </c>
      <c r="C68" s="338" t="str">
        <f t="shared" ref="C68" si="216">AF68</f>
        <v xml:space="preserve"> </v>
      </c>
      <c r="D68" s="307" t="str">
        <f t="shared" ref="D68" si="217">AG68</f>
        <v xml:space="preserve"> </v>
      </c>
      <c r="E68" s="294">
        <f t="shared" ref="E68" si="218">AH68</f>
        <v>14</v>
      </c>
      <c r="F68" s="309">
        <f t="shared" ref="F68:G68" si="219">AI68</f>
        <v>10</v>
      </c>
      <c r="G68" s="266" t="str">
        <f t="shared" si="219"/>
        <v xml:space="preserve"> </v>
      </c>
      <c r="H68" s="104" t="str">
        <f>VLOOKUP($N68,'Competitor Address List'!$A$6:$M$205,3)</f>
        <v>Jeffrey</v>
      </c>
      <c r="I68" s="105" t="str">
        <f>VLOOKUP($N68,'Competitor Address List'!$A$6:$M$205,4)</f>
        <v>Bertram</v>
      </c>
      <c r="J68" s="104" t="str">
        <f>VLOOKUP($N68,'Competitor Address List'!$A$6:$M$205,6)</f>
        <v>Ann Arbor</v>
      </c>
      <c r="K68" s="106" t="str">
        <f>VLOOKUP($N68,'Competitor Address List'!$A$6:$M$205,7)</f>
        <v>MI</v>
      </c>
      <c r="L68" s="55">
        <f>VLOOKUP($N68,'Competitor Address List'!$A$6:$M$205,9)</f>
        <v>0</v>
      </c>
      <c r="M68" s="107">
        <f>VLOOKUP($N68,'Competitor Address List'!$A$6:$M$205,10)</f>
        <v>0</v>
      </c>
      <c r="N68" s="311">
        <v>24</v>
      </c>
      <c r="O68" s="313" t="str">
        <f>VLOOKUP($N68,'Competitor Address List'!$A$6:$M$205,11)</f>
        <v>2002 Subaru Impreza WRX/Silver</v>
      </c>
      <c r="P68" s="289">
        <v>1318.9</v>
      </c>
      <c r="Q68" s="231"/>
      <c r="R68" s="231"/>
      <c r="S68" s="321" t="str">
        <f>IF(VLOOKUP($N68,'Competitor Address List'!$A$6:$M$205,2)=S$25,1,"X")</f>
        <v>X</v>
      </c>
      <c r="T68" s="316" t="str">
        <f>IF(VLOOKUP($N68,'Competitor Address List'!$A$6:$M$205,2)=T$25,1,"X")</f>
        <v>X</v>
      </c>
      <c r="U68" s="316" t="str">
        <f>IF(VLOOKUP($N68,'Competitor Address List'!$A$6:$M$205,2)=U$25,1,"X")</f>
        <v>X</v>
      </c>
      <c r="V68" s="293">
        <f>IF(OR(VLOOKUP($N68,'Competitor Address List'!$A$6:$M$205,2)=V$25,W68=1),1,"X")</f>
        <v>1</v>
      </c>
      <c r="W68" s="293">
        <f>IF(VLOOKUP($N68,'Competitor Address List'!$A$6:$M$205,2)=W$25,1,"X")</f>
        <v>1</v>
      </c>
      <c r="X68" s="268" t="str">
        <f>IF(VLOOKUP($N68,'Competitor Address List'!$A$6:$M$205,2)=X$25,1,"X")</f>
        <v>X</v>
      </c>
      <c r="Y68" s="297" t="str">
        <f t="shared" ref="Y68" si="220">IF(S68="X","-",$P68)</f>
        <v>-</v>
      </c>
      <c r="Z68" s="299" t="str">
        <f t="shared" ref="Z68" si="221">IF(T68="X","-",$P68)</f>
        <v>-</v>
      </c>
      <c r="AA68" s="299" t="str">
        <f t="shared" ref="AA68" si="222">IF(U68="X","-",$P68)</f>
        <v>-</v>
      </c>
      <c r="AB68" s="286">
        <f t="shared" ref="AB68" si="223">IF(V68="X","-",$P68)</f>
        <v>1318.9</v>
      </c>
      <c r="AC68" s="286">
        <f t="shared" ref="AC68" si="224">IF(W68="X","-",$P68)</f>
        <v>1318.9</v>
      </c>
      <c r="AD68" s="282" t="str">
        <f>IF(X68="X","-",$P68)</f>
        <v>-</v>
      </c>
      <c r="AE68" s="301" t="str">
        <f t="shared" ref="AE68:AJ68" si="225">IF(Y68="-"," ",RANK(Y68,Y$26:Y$225,$Q$24))</f>
        <v xml:space="preserve"> </v>
      </c>
      <c r="AF68" s="299" t="str">
        <f t="shared" si="225"/>
        <v xml:space="preserve"> </v>
      </c>
      <c r="AG68" s="299" t="str">
        <f t="shared" si="225"/>
        <v xml:space="preserve"> </v>
      </c>
      <c r="AH68" s="286">
        <f t="shared" si="225"/>
        <v>14</v>
      </c>
      <c r="AI68" s="286">
        <f t="shared" si="225"/>
        <v>10</v>
      </c>
      <c r="AJ68" s="268" t="str">
        <f t="shared" si="225"/>
        <v xml:space="preserve"> </v>
      </c>
    </row>
    <row r="69" spans="1:36" ht="20.100000000000001" customHeight="1" x14ac:dyDescent="0.2">
      <c r="A69" s="304"/>
      <c r="B69" s="306"/>
      <c r="C69" s="339"/>
      <c r="D69" s="308"/>
      <c r="E69" s="295"/>
      <c r="F69" s="310"/>
      <c r="G69" s="267"/>
      <c r="H69" s="100" t="str">
        <f>VLOOKUP($N68+0.5,'Competitor Address List'!$A$6:$M$205,3)</f>
        <v>James</v>
      </c>
      <c r="I69" s="101" t="str">
        <f>VLOOKUP($N68+0.5,'Competitor Address List'!$A$6:$M$205,4)</f>
        <v>Lambes</v>
      </c>
      <c r="J69" s="100" t="str">
        <f>VLOOKUP($N68+0.5,'Competitor Address List'!$A$6:$M$205,6)</f>
        <v>Flat Rock</v>
      </c>
      <c r="K69" s="102" t="str">
        <f>VLOOKUP($N68+0.5,'Competitor Address List'!$A$6:$M$205,7)</f>
        <v>MI</v>
      </c>
      <c r="L69" s="54">
        <f>VLOOKUP($N68+0.5,'Competitor Address List'!$A$6:$M$205,9)</f>
        <v>0</v>
      </c>
      <c r="M69" s="103">
        <f>VLOOKUP($N68+0.5,'Competitor Address List'!$A$6:$M$205,10)</f>
        <v>0</v>
      </c>
      <c r="N69" s="312"/>
      <c r="O69" s="314" t="e">
        <f>VLOOKUP($N69,'Competitor Address List'!$A$6:$M$65,15)</f>
        <v>#N/A</v>
      </c>
      <c r="P69" s="290"/>
      <c r="Q69" s="3"/>
      <c r="R69" s="3"/>
      <c r="S69" s="315"/>
      <c r="T69" s="316"/>
      <c r="U69" s="316"/>
      <c r="V69" s="293"/>
      <c r="W69" s="293"/>
      <c r="X69" s="268"/>
      <c r="Y69" s="298"/>
      <c r="Z69" s="300"/>
      <c r="AA69" s="300"/>
      <c r="AB69" s="291"/>
      <c r="AC69" s="291"/>
      <c r="AD69" s="283"/>
      <c r="AE69" s="302"/>
      <c r="AF69" s="300"/>
      <c r="AG69" s="300"/>
      <c r="AH69" s="291"/>
      <c r="AI69" s="291"/>
      <c r="AJ69" s="268"/>
    </row>
    <row r="70" spans="1:36" ht="20.100000000000001" customHeight="1" x14ac:dyDescent="0.2">
      <c r="A70" s="303">
        <f>RANK(P70,$P$26:$P$225,$Q$24)</f>
        <v>23</v>
      </c>
      <c r="B70" s="305" t="str">
        <f t="shared" ref="B70" si="226">AE70</f>
        <v xml:space="preserve"> </v>
      </c>
      <c r="C70" s="338" t="str">
        <f t="shared" ref="C70" si="227">AF70</f>
        <v xml:space="preserve"> </v>
      </c>
      <c r="D70" s="307" t="str">
        <f t="shared" ref="D70" si="228">AG70</f>
        <v xml:space="preserve"> </v>
      </c>
      <c r="E70" s="294">
        <f t="shared" ref="E70" si="229">AH70</f>
        <v>15</v>
      </c>
      <c r="F70" s="309" t="str">
        <f t="shared" ref="F70:G70" si="230">AI70</f>
        <v xml:space="preserve"> </v>
      </c>
      <c r="G70" s="266" t="str">
        <f t="shared" si="230"/>
        <v xml:space="preserve"> </v>
      </c>
      <c r="H70" s="104" t="str">
        <f>VLOOKUP($N70,'Competitor Address List'!$A$6:$M$205,3)</f>
        <v>Brian</v>
      </c>
      <c r="I70" s="105" t="str">
        <f>VLOOKUP($N70,'Competitor Address List'!$A$6:$M$205,4)</f>
        <v>Sumeracki</v>
      </c>
      <c r="J70" s="104" t="str">
        <f>VLOOKUP($N70,'Competitor Address List'!$A$6:$M$205,6)</f>
        <v>Warren</v>
      </c>
      <c r="K70" s="106" t="str">
        <f>VLOOKUP($N70,'Competitor Address List'!$A$6:$M$205,7)</f>
        <v>MI</v>
      </c>
      <c r="L70" s="55" t="str">
        <f>VLOOKUP($N70,'Competitor Address List'!$A$6:$M$205,9)</f>
        <v>185943</v>
      </c>
      <c r="M70" s="107" t="str">
        <f>VLOOKUP($N70,'Competitor Address List'!$A$6:$M$205,10)</f>
        <v>DET</v>
      </c>
      <c r="N70" s="311">
        <v>12</v>
      </c>
      <c r="O70" s="313" t="str">
        <f>VLOOKUP($N70,'Competitor Address List'!$A$6:$M$205,11)</f>
        <v>2017 Dodge Charger Pursuit/RT/Black</v>
      </c>
      <c r="P70" s="289">
        <v>1456.3</v>
      </c>
      <c r="Q70" s="3"/>
      <c r="R70" s="3"/>
      <c r="S70" s="315" t="str">
        <f>IF(VLOOKUP($N70,'Competitor Address List'!$A$6:$M$205,2)=S$25,1,"X")</f>
        <v>X</v>
      </c>
      <c r="T70" s="316" t="str">
        <f>IF(VLOOKUP($N70,'Competitor Address List'!$A$6:$M$205,2)=T$25,1,"X")</f>
        <v>X</v>
      </c>
      <c r="U70" s="316" t="str">
        <f>IF(VLOOKUP($N70,'Competitor Address List'!$A$6:$M$205,2)=U$25,1,"X")</f>
        <v>X</v>
      </c>
      <c r="V70" s="293">
        <f>IF(OR(VLOOKUP($N70,'Competitor Address List'!$A$6:$M$205,2)=V$25,W70=1),1,"X")</f>
        <v>1</v>
      </c>
      <c r="W70" s="293" t="str">
        <f>IF(VLOOKUP($N70,'Competitor Address List'!$A$6:$M$205,2)=W$25,1,"X")</f>
        <v>X</v>
      </c>
      <c r="X70" s="268" t="str">
        <f>IF(VLOOKUP($N70,'Competitor Address List'!$A$6:$M$205,2)=X$25,1,"X")</f>
        <v>X</v>
      </c>
      <c r="Y70" s="297" t="str">
        <f t="shared" ref="Y70" si="231">IF(S70="X","-",$P70)</f>
        <v>-</v>
      </c>
      <c r="Z70" s="299" t="str">
        <f t="shared" ref="Z70" si="232">IF(T70="X","-",$P70)</f>
        <v>-</v>
      </c>
      <c r="AA70" s="299" t="str">
        <f t="shared" ref="AA70" si="233">IF(U70="X","-",$P70)</f>
        <v>-</v>
      </c>
      <c r="AB70" s="286">
        <f t="shared" ref="AB70" si="234">IF(V70="X","-",$P70)</f>
        <v>1456.3</v>
      </c>
      <c r="AC70" s="286" t="str">
        <f t="shared" ref="AC70" si="235">IF(W70="X","-",$P70)</f>
        <v>-</v>
      </c>
      <c r="AD70" s="282" t="str">
        <f>IF(X70="X","-",$P70)</f>
        <v>-</v>
      </c>
      <c r="AE70" s="301" t="str">
        <f t="shared" ref="AE70:AJ70" si="236">IF(Y70="-"," ",RANK(Y70,Y$26:Y$225,$Q$24))</f>
        <v xml:space="preserve"> </v>
      </c>
      <c r="AF70" s="299" t="str">
        <f t="shared" si="236"/>
        <v xml:space="preserve"> </v>
      </c>
      <c r="AG70" s="299" t="str">
        <f t="shared" si="236"/>
        <v xml:space="preserve"> </v>
      </c>
      <c r="AH70" s="286">
        <f t="shared" si="236"/>
        <v>15</v>
      </c>
      <c r="AI70" s="286" t="str">
        <f t="shared" si="236"/>
        <v xml:space="preserve"> </v>
      </c>
      <c r="AJ70" s="268" t="str">
        <f t="shared" si="236"/>
        <v xml:space="preserve"> </v>
      </c>
    </row>
    <row r="71" spans="1:36" ht="20.100000000000001" customHeight="1" x14ac:dyDescent="0.2">
      <c r="A71" s="304"/>
      <c r="B71" s="306"/>
      <c r="C71" s="339"/>
      <c r="D71" s="308"/>
      <c r="E71" s="295"/>
      <c r="F71" s="310"/>
      <c r="G71" s="267"/>
      <c r="H71" s="100" t="str">
        <f>VLOOKUP($N70+0.5,'Competitor Address List'!$A$6:$M$205,3)</f>
        <v>Laurence "Andy"</v>
      </c>
      <c r="I71" s="101" t="str">
        <f>VLOOKUP($N70+0.5,'Competitor Address List'!$A$6:$M$205,4)</f>
        <v>Wallace</v>
      </c>
      <c r="J71" s="100" t="str">
        <f>VLOOKUP($N70+0.5,'Competitor Address List'!$A$6:$M$205,6)</f>
        <v>South Lyon</v>
      </c>
      <c r="K71" s="102" t="str">
        <f>VLOOKUP($N70+0.5,'Competitor Address List'!$A$6:$M$205,7)</f>
        <v>MI</v>
      </c>
      <c r="L71" s="54">
        <f>VLOOKUP($N70+0.5,'Competitor Address List'!$A$6:$M$205,9)</f>
        <v>0</v>
      </c>
      <c r="M71" s="103">
        <f>VLOOKUP($N70+0.5,'Competitor Address List'!$A$6:$M$205,10)</f>
        <v>0</v>
      </c>
      <c r="N71" s="312"/>
      <c r="O71" s="314" t="e">
        <f>VLOOKUP($N71,'Competitor Address List'!$A$6:$M$65,15)</f>
        <v>#N/A</v>
      </c>
      <c r="P71" s="290"/>
      <c r="Q71" s="3"/>
      <c r="R71" s="3"/>
      <c r="S71" s="315"/>
      <c r="T71" s="316"/>
      <c r="U71" s="316"/>
      <c r="V71" s="293"/>
      <c r="W71" s="293"/>
      <c r="X71" s="268"/>
      <c r="Y71" s="298"/>
      <c r="Z71" s="300"/>
      <c r="AA71" s="300"/>
      <c r="AB71" s="291"/>
      <c r="AC71" s="291"/>
      <c r="AD71" s="283"/>
      <c r="AE71" s="302"/>
      <c r="AF71" s="300"/>
      <c r="AG71" s="300"/>
      <c r="AH71" s="291"/>
      <c r="AI71" s="291"/>
      <c r="AJ71" s="268"/>
    </row>
    <row r="72" spans="1:36" ht="20.100000000000001" customHeight="1" x14ac:dyDescent="0.2">
      <c r="A72" s="303">
        <f>RANK(P72,$P$26:$P$225,$Q$24)</f>
        <v>24</v>
      </c>
      <c r="B72" s="305" t="str">
        <f t="shared" ref="B72" si="237">AE72</f>
        <v xml:space="preserve"> </v>
      </c>
      <c r="C72" s="338" t="str">
        <f t="shared" ref="C72" si="238">AF72</f>
        <v xml:space="preserve"> </v>
      </c>
      <c r="D72" s="307">
        <f t="shared" ref="D72" si="239">AG72</f>
        <v>1</v>
      </c>
      <c r="E72" s="294" t="str">
        <f t="shared" ref="E72" si="240">AH72</f>
        <v xml:space="preserve"> </v>
      </c>
      <c r="F72" s="309" t="str">
        <f t="shared" ref="F72:G72" si="241">AI72</f>
        <v xml:space="preserve"> </v>
      </c>
      <c r="G72" s="266" t="str">
        <f t="shared" si="241"/>
        <v xml:space="preserve"> </v>
      </c>
      <c r="H72" s="104">
        <f>VLOOKUP($N72,'Competitor Address List'!$A$6:$M$205,3)</f>
        <v>0</v>
      </c>
      <c r="I72" s="105">
        <f>VLOOKUP($N72,'Competitor Address List'!$A$6:$M$205,4)</f>
        <v>0</v>
      </c>
      <c r="J72" s="104">
        <f>VLOOKUP($N72,'Competitor Address List'!$A$6:$M$205,6)</f>
        <v>0</v>
      </c>
      <c r="K72" s="106">
        <f>VLOOKUP($N72,'Competitor Address List'!$A$6:$M$205,7)</f>
        <v>0</v>
      </c>
      <c r="L72" s="55">
        <f>VLOOKUP($N72,'Competitor Address List'!$A$6:$M$205,9)</f>
        <v>0</v>
      </c>
      <c r="M72" s="107">
        <f>VLOOKUP($N72,'Competitor Address List'!$A$6:$M$205,10)</f>
        <v>0</v>
      </c>
      <c r="N72" s="311">
        <v>3</v>
      </c>
      <c r="O72" s="313">
        <f>VLOOKUP($N72,'Competitor Address List'!$A$6:$M$205,11)</f>
        <v>0</v>
      </c>
      <c r="P72" s="289">
        <f t="shared" ref="P72:P86" si="242">P70+1</f>
        <v>1457.3</v>
      </c>
      <c r="Q72" s="3"/>
      <c r="R72" s="3"/>
      <c r="S72" s="315" t="str">
        <f>IF(VLOOKUP($N72,'Competitor Address List'!$A$6:$M$205,2)=S$25,1,"X")</f>
        <v>X</v>
      </c>
      <c r="T72" s="316" t="str">
        <f>IF(VLOOKUP($N72,'Competitor Address List'!$A$6:$M$205,2)=T$25,1,"X")</f>
        <v>X</v>
      </c>
      <c r="U72" s="316">
        <f>IF(VLOOKUP($N72,'Competitor Address List'!$A$6:$M$205,2)=U$25,1,"X")</f>
        <v>1</v>
      </c>
      <c r="V72" s="293" t="str">
        <f>IF(OR(VLOOKUP($N72,'Competitor Address List'!$A$6:$M$205,2)=V$25,W72=1),1,"X")</f>
        <v>X</v>
      </c>
      <c r="W72" s="293" t="str">
        <f>IF(VLOOKUP($N72,'Competitor Address List'!$A$6:$M$205,2)=W$25,1,"X")</f>
        <v>X</v>
      </c>
      <c r="X72" s="268" t="str">
        <f>IF(VLOOKUP($N72,'Competitor Address List'!$A$6:$M$205,2)=X$25,1,"X")</f>
        <v>X</v>
      </c>
      <c r="Y72" s="297" t="str">
        <f t="shared" ref="Y72" si="243">IF(S72="X","-",$P72)</f>
        <v>-</v>
      </c>
      <c r="Z72" s="299" t="str">
        <f t="shared" ref="Z72" si="244">IF(T72="X","-",$P72)</f>
        <v>-</v>
      </c>
      <c r="AA72" s="299">
        <f t="shared" ref="AA72" si="245">IF(U72="X","-",$P72)</f>
        <v>1457.3</v>
      </c>
      <c r="AB72" s="286" t="str">
        <f t="shared" ref="AB72" si="246">IF(V72="X","-",$P72)</f>
        <v>-</v>
      </c>
      <c r="AC72" s="286" t="str">
        <f t="shared" ref="AC72" si="247">IF(W72="X","-",$P72)</f>
        <v>-</v>
      </c>
      <c r="AD72" s="282" t="str">
        <f>IF(X72="X","-",$P72)</f>
        <v>-</v>
      </c>
      <c r="AE72" s="301" t="str">
        <f t="shared" ref="AE72:AJ72" si="248">IF(Y72="-"," ",RANK(Y72,Y$26:Y$225,$Q$24))</f>
        <v xml:space="preserve"> </v>
      </c>
      <c r="AF72" s="299" t="str">
        <f t="shared" si="248"/>
        <v xml:space="preserve"> </v>
      </c>
      <c r="AG72" s="299">
        <f t="shared" si="248"/>
        <v>1</v>
      </c>
      <c r="AH72" s="286" t="str">
        <f t="shared" si="248"/>
        <v xml:space="preserve"> </v>
      </c>
      <c r="AI72" s="286" t="str">
        <f t="shared" si="248"/>
        <v xml:space="preserve"> </v>
      </c>
      <c r="AJ72" s="268" t="str">
        <f t="shared" si="248"/>
        <v xml:space="preserve"> </v>
      </c>
    </row>
    <row r="73" spans="1:36" ht="20.100000000000001" customHeight="1" x14ac:dyDescent="0.2">
      <c r="A73" s="304"/>
      <c r="B73" s="306"/>
      <c r="C73" s="339"/>
      <c r="D73" s="308"/>
      <c r="E73" s="295"/>
      <c r="F73" s="310"/>
      <c r="G73" s="267"/>
      <c r="H73" s="100">
        <f>VLOOKUP($N72+0.5,'Competitor Address List'!$A$6:$M$205,3)</f>
        <v>0</v>
      </c>
      <c r="I73" s="101">
        <f>VLOOKUP($N72+0.5,'Competitor Address List'!$A$6:$M$205,4)</f>
        <v>0</v>
      </c>
      <c r="J73" s="100">
        <f>VLOOKUP($N72+0.5,'Competitor Address List'!$A$6:$M$205,6)</f>
        <v>0</v>
      </c>
      <c r="K73" s="102">
        <f>VLOOKUP($N72+0.5,'Competitor Address List'!$A$6:$M$205,7)</f>
        <v>0</v>
      </c>
      <c r="L73" s="54">
        <f>VLOOKUP($N72+0.5,'Competitor Address List'!$A$6:$M$205,9)</f>
        <v>0</v>
      </c>
      <c r="M73" s="103">
        <f>VLOOKUP($N72+0.5,'Competitor Address List'!$A$6:$M$205,10)</f>
        <v>0</v>
      </c>
      <c r="N73" s="312"/>
      <c r="O73" s="314" t="e">
        <f>VLOOKUP($N73,'Competitor Address List'!$A$6:$M$65,15)</f>
        <v>#N/A</v>
      </c>
      <c r="P73" s="290"/>
      <c r="Q73" s="3"/>
      <c r="R73" s="3"/>
      <c r="S73" s="315"/>
      <c r="T73" s="316"/>
      <c r="U73" s="316"/>
      <c r="V73" s="293"/>
      <c r="W73" s="293"/>
      <c r="X73" s="268"/>
      <c r="Y73" s="298"/>
      <c r="Z73" s="300"/>
      <c r="AA73" s="300"/>
      <c r="AB73" s="291"/>
      <c r="AC73" s="291"/>
      <c r="AD73" s="283"/>
      <c r="AE73" s="302"/>
      <c r="AF73" s="300"/>
      <c r="AG73" s="300"/>
      <c r="AH73" s="291"/>
      <c r="AI73" s="291"/>
      <c r="AJ73" s="268"/>
    </row>
    <row r="74" spans="1:36" ht="20.100000000000001" customHeight="1" x14ac:dyDescent="0.2">
      <c r="A74" s="303">
        <f>RANK(P74,$P$26:$P$225,$Q$24)</f>
        <v>25</v>
      </c>
      <c r="B74" s="305" t="str">
        <f t="shared" ref="B74" si="249">AE74</f>
        <v xml:space="preserve"> </v>
      </c>
      <c r="C74" s="338" t="str">
        <f t="shared" ref="C74" si="250">AF74</f>
        <v xml:space="preserve"> </v>
      </c>
      <c r="D74" s="307" t="str">
        <f t="shared" ref="D74" si="251">AG74</f>
        <v xml:space="preserve"> </v>
      </c>
      <c r="E74" s="294" t="str">
        <f t="shared" ref="E74" si="252">AH74</f>
        <v xml:space="preserve"> </v>
      </c>
      <c r="F74" s="309" t="str">
        <f t="shared" ref="F74:G74" si="253">AI74</f>
        <v xml:space="preserve"> </v>
      </c>
      <c r="G74" s="266">
        <f t="shared" si="253"/>
        <v>1</v>
      </c>
      <c r="H74" s="104">
        <f>VLOOKUP($N74,'Competitor Address List'!$A$6:$M$205,3)</f>
        <v>0</v>
      </c>
      <c r="I74" s="105">
        <f>VLOOKUP($N74,'Competitor Address List'!$A$6:$M$205,4)</f>
        <v>0</v>
      </c>
      <c r="J74" s="104">
        <f>VLOOKUP($N74,'Competitor Address List'!$A$6:$M$205,6)</f>
        <v>0</v>
      </c>
      <c r="K74" s="106">
        <f>VLOOKUP($N74,'Competitor Address List'!$A$6:$M$205,7)</f>
        <v>0</v>
      </c>
      <c r="L74" s="55">
        <f>VLOOKUP($N74,'Competitor Address List'!$A$6:$M$205,9)</f>
        <v>0</v>
      </c>
      <c r="M74" s="107">
        <f>VLOOKUP($N74,'Competitor Address List'!$A$6:$M$205,10)</f>
        <v>0</v>
      </c>
      <c r="N74" s="311">
        <v>11</v>
      </c>
      <c r="O74" s="313">
        <f>VLOOKUP($N74,'Competitor Address List'!$A$6:$M$205,11)</f>
        <v>0</v>
      </c>
      <c r="P74" s="289">
        <f t="shared" si="242"/>
        <v>1458.3</v>
      </c>
      <c r="Q74" s="3"/>
      <c r="R74" s="3"/>
      <c r="S74" s="315" t="str">
        <f>IF(VLOOKUP($N74,'Competitor Address List'!$A$6:$M$205,2)=S$25,1,"X")</f>
        <v>X</v>
      </c>
      <c r="T74" s="316" t="str">
        <f>IF(VLOOKUP($N74,'Competitor Address List'!$A$6:$M$205,2)=T$25,1,"X")</f>
        <v>X</v>
      </c>
      <c r="U74" s="316" t="str">
        <f>IF(VLOOKUP($N74,'Competitor Address List'!$A$6:$M$205,2)=U$25,1,"X")</f>
        <v>X</v>
      </c>
      <c r="V74" s="293" t="str">
        <f>IF(OR(VLOOKUP($N74,'Competitor Address List'!$A$6:$M$205,2)=V$25,W74=1),1,"X")</f>
        <v>X</v>
      </c>
      <c r="W74" s="293" t="str">
        <f>IF(VLOOKUP($N74,'Competitor Address List'!$A$6:$M$205,2)=W$25,1,"X")</f>
        <v>X</v>
      </c>
      <c r="X74" s="268">
        <f>IF(VLOOKUP($N74,'Competitor Address List'!$A$6:$M$205,2)=X$25,1,"X")</f>
        <v>1</v>
      </c>
      <c r="Y74" s="297" t="str">
        <f t="shared" ref="Y74" si="254">IF(S74="X","-",$P74)</f>
        <v>-</v>
      </c>
      <c r="Z74" s="299" t="str">
        <f t="shared" ref="Z74" si="255">IF(T74="X","-",$P74)</f>
        <v>-</v>
      </c>
      <c r="AA74" s="299" t="str">
        <f t="shared" ref="AA74" si="256">IF(U74="X","-",$P74)</f>
        <v>-</v>
      </c>
      <c r="AB74" s="286" t="str">
        <f t="shared" ref="AB74" si="257">IF(V74="X","-",$P74)</f>
        <v>-</v>
      </c>
      <c r="AC74" s="286" t="str">
        <f t="shared" ref="AC74" si="258">IF(W74="X","-",$P74)</f>
        <v>-</v>
      </c>
      <c r="AD74" s="282">
        <f>IF(X74="X","-",$P74)</f>
        <v>1458.3</v>
      </c>
      <c r="AE74" s="301" t="str">
        <f t="shared" ref="AE74:AJ74" si="259">IF(Y74="-"," ",RANK(Y74,Y$26:Y$225,$Q$24))</f>
        <v xml:space="preserve"> </v>
      </c>
      <c r="AF74" s="299" t="str">
        <f t="shared" si="259"/>
        <v xml:space="preserve"> </v>
      </c>
      <c r="AG74" s="299" t="str">
        <f t="shared" si="259"/>
        <v xml:space="preserve"> </v>
      </c>
      <c r="AH74" s="286" t="str">
        <f t="shared" si="259"/>
        <v xml:space="preserve"> </v>
      </c>
      <c r="AI74" s="286" t="str">
        <f t="shared" si="259"/>
        <v xml:space="preserve"> </v>
      </c>
      <c r="AJ74" s="268">
        <f t="shared" si="259"/>
        <v>1</v>
      </c>
    </row>
    <row r="75" spans="1:36" ht="20.100000000000001" customHeight="1" x14ac:dyDescent="0.2">
      <c r="A75" s="304"/>
      <c r="B75" s="306"/>
      <c r="C75" s="339"/>
      <c r="D75" s="308"/>
      <c r="E75" s="295"/>
      <c r="F75" s="310"/>
      <c r="G75" s="267"/>
      <c r="H75" s="100">
        <f>VLOOKUP($N74+0.5,'Competitor Address List'!$A$6:$M$205,3)</f>
        <v>0</v>
      </c>
      <c r="I75" s="101">
        <f>VLOOKUP($N74+0.5,'Competitor Address List'!$A$6:$M$205,4)</f>
        <v>0</v>
      </c>
      <c r="J75" s="100">
        <f>VLOOKUP($N74+0.5,'Competitor Address List'!$A$6:$M$205,6)</f>
        <v>0</v>
      </c>
      <c r="K75" s="102">
        <f>VLOOKUP($N74+0.5,'Competitor Address List'!$A$6:$M$205,7)</f>
        <v>0</v>
      </c>
      <c r="L75" s="54">
        <f>VLOOKUP($N74+0.5,'Competitor Address List'!$A$6:$M$205,9)</f>
        <v>0</v>
      </c>
      <c r="M75" s="103">
        <f>VLOOKUP($N74+0.5,'Competitor Address List'!$A$6:$M$205,10)</f>
        <v>0</v>
      </c>
      <c r="N75" s="312"/>
      <c r="O75" s="314" t="e">
        <f>VLOOKUP($N75,'Competitor Address List'!$A$6:$M$65,15)</f>
        <v>#N/A</v>
      </c>
      <c r="P75" s="290"/>
      <c r="Q75" s="3"/>
      <c r="R75" s="3"/>
      <c r="S75" s="315"/>
      <c r="T75" s="316"/>
      <c r="U75" s="316"/>
      <c r="V75" s="293"/>
      <c r="W75" s="293"/>
      <c r="X75" s="268"/>
      <c r="Y75" s="298"/>
      <c r="Z75" s="300"/>
      <c r="AA75" s="300"/>
      <c r="AB75" s="291"/>
      <c r="AC75" s="291"/>
      <c r="AD75" s="283"/>
      <c r="AE75" s="302"/>
      <c r="AF75" s="300"/>
      <c r="AG75" s="300"/>
      <c r="AH75" s="291"/>
      <c r="AI75" s="291"/>
      <c r="AJ75" s="268"/>
    </row>
    <row r="76" spans="1:36" ht="20.100000000000001" customHeight="1" x14ac:dyDescent="0.2">
      <c r="A76" s="303">
        <f>RANK(P76,$P$26:$P$225,$Q$24)</f>
        <v>26</v>
      </c>
      <c r="B76" s="305" t="str">
        <f t="shared" ref="B76" si="260">AE76</f>
        <v xml:space="preserve"> </v>
      </c>
      <c r="C76" s="338" t="str">
        <f t="shared" ref="C76" si="261">AF76</f>
        <v xml:space="preserve"> </v>
      </c>
      <c r="D76" s="307" t="str">
        <f t="shared" ref="D76" si="262">AG76</f>
        <v xml:space="preserve"> </v>
      </c>
      <c r="E76" s="294" t="str">
        <f t="shared" ref="E76" si="263">AH76</f>
        <v xml:space="preserve"> </v>
      </c>
      <c r="F76" s="309" t="str">
        <f t="shared" ref="F76:G76" si="264">AI76</f>
        <v xml:space="preserve"> </v>
      </c>
      <c r="G76" s="266">
        <f t="shared" si="264"/>
        <v>2</v>
      </c>
      <c r="H76" s="104">
        <f>VLOOKUP($N76,'Competitor Address List'!$A$6:$M$205,3)</f>
        <v>26</v>
      </c>
      <c r="I76" s="105">
        <f>VLOOKUP($N76,'Competitor Address List'!$A$6:$M$205,4)</f>
        <v>26</v>
      </c>
      <c r="J76" s="104">
        <f>VLOOKUP($N76,'Competitor Address List'!$A$6:$M$205,6)</f>
        <v>26</v>
      </c>
      <c r="K76" s="106">
        <f>VLOOKUP($N76,'Competitor Address List'!$A$6:$M$205,7)</f>
        <v>26</v>
      </c>
      <c r="L76" s="55">
        <f>VLOOKUP($N76,'Competitor Address List'!$A$6:$M$205,9)</f>
        <v>26</v>
      </c>
      <c r="M76" s="107">
        <f>VLOOKUP($N76,'Competitor Address List'!$A$6:$M$205,10)</f>
        <v>26</v>
      </c>
      <c r="N76" s="311">
        <v>26</v>
      </c>
      <c r="O76" s="313">
        <f>VLOOKUP($N76,'Competitor Address List'!$A$6:$M$205,11)</f>
        <v>26</v>
      </c>
      <c r="P76" s="289">
        <f t="shared" si="242"/>
        <v>1459.3</v>
      </c>
      <c r="Q76" s="3"/>
      <c r="R76" s="3"/>
      <c r="S76" s="315" t="str">
        <f>IF(VLOOKUP($N76,'Competitor Address List'!$A$6:$M$205,2)=S$25,1,"X")</f>
        <v>X</v>
      </c>
      <c r="T76" s="316" t="str">
        <f>IF(VLOOKUP($N76,'Competitor Address List'!$A$6:$M$205,2)=T$25,1,"X")</f>
        <v>X</v>
      </c>
      <c r="U76" s="316" t="str">
        <f>IF(VLOOKUP($N76,'Competitor Address List'!$A$6:$M$205,2)=U$25,1,"X")</f>
        <v>X</v>
      </c>
      <c r="V76" s="293" t="str">
        <f>IF(OR(VLOOKUP($N76,'Competitor Address List'!$A$6:$M$205,2)=V$25,W76=1),1,"X")</f>
        <v>X</v>
      </c>
      <c r="W76" s="293" t="str">
        <f>IF(VLOOKUP($N76,'Competitor Address List'!$A$6:$M$205,2)=W$25,1,"X")</f>
        <v>X</v>
      </c>
      <c r="X76" s="268">
        <f>IF(VLOOKUP($N76,'Competitor Address List'!$A$6:$M$205,2)=X$25,1,"X")</f>
        <v>1</v>
      </c>
      <c r="Y76" s="297" t="str">
        <f t="shared" ref="Y76" si="265">IF(S76="X","-",$P76)</f>
        <v>-</v>
      </c>
      <c r="Z76" s="299" t="str">
        <f t="shared" ref="Z76" si="266">IF(T76="X","-",$P76)</f>
        <v>-</v>
      </c>
      <c r="AA76" s="299" t="str">
        <f t="shared" ref="AA76" si="267">IF(U76="X","-",$P76)</f>
        <v>-</v>
      </c>
      <c r="AB76" s="286" t="str">
        <f t="shared" ref="AB76" si="268">IF(V76="X","-",$P76)</f>
        <v>-</v>
      </c>
      <c r="AC76" s="286" t="str">
        <f t="shared" ref="AC76" si="269">IF(W76="X","-",$P76)</f>
        <v>-</v>
      </c>
      <c r="AD76" s="282">
        <f>IF(X76="X","-",$P76)</f>
        <v>1459.3</v>
      </c>
      <c r="AE76" s="301" t="str">
        <f t="shared" ref="AE76:AJ76" si="270">IF(Y76="-"," ",RANK(Y76,Y$26:Y$225,$Q$24))</f>
        <v xml:space="preserve"> </v>
      </c>
      <c r="AF76" s="299" t="str">
        <f t="shared" si="270"/>
        <v xml:space="preserve"> </v>
      </c>
      <c r="AG76" s="299" t="str">
        <f t="shared" si="270"/>
        <v xml:space="preserve"> </v>
      </c>
      <c r="AH76" s="286" t="str">
        <f t="shared" si="270"/>
        <v xml:space="preserve"> </v>
      </c>
      <c r="AI76" s="286" t="str">
        <f t="shared" si="270"/>
        <v xml:space="preserve"> </v>
      </c>
      <c r="AJ76" s="268">
        <f t="shared" si="270"/>
        <v>2</v>
      </c>
    </row>
    <row r="77" spans="1:36" ht="20.100000000000001" customHeight="1" x14ac:dyDescent="0.2">
      <c r="A77" s="304"/>
      <c r="B77" s="306"/>
      <c r="C77" s="339"/>
      <c r="D77" s="308"/>
      <c r="E77" s="295"/>
      <c r="F77" s="310"/>
      <c r="G77" s="267"/>
      <c r="H77" s="100">
        <f>VLOOKUP($N76+0.5,'Competitor Address List'!$A$6:$M$205,3)</f>
        <v>26.5</v>
      </c>
      <c r="I77" s="101">
        <f>VLOOKUP($N76+0.5,'Competitor Address List'!$A$6:$M$205,4)</f>
        <v>26.5</v>
      </c>
      <c r="J77" s="100">
        <f>VLOOKUP($N76+0.5,'Competitor Address List'!$A$6:$M$205,6)</f>
        <v>26.5</v>
      </c>
      <c r="K77" s="102">
        <f>VLOOKUP($N76+0.5,'Competitor Address List'!$A$6:$M$205,7)</f>
        <v>26.5</v>
      </c>
      <c r="L77" s="54">
        <f>VLOOKUP($N76+0.5,'Competitor Address List'!$A$6:$M$205,9)</f>
        <v>26.5</v>
      </c>
      <c r="M77" s="103">
        <f>VLOOKUP($N76+0.5,'Competitor Address List'!$A$6:$M$205,10)</f>
        <v>26.5</v>
      </c>
      <c r="N77" s="312"/>
      <c r="O77" s="314" t="e">
        <f>VLOOKUP($N77,'Competitor Address List'!$A$6:$M$65,15)</f>
        <v>#N/A</v>
      </c>
      <c r="P77" s="290"/>
      <c r="Q77" s="3"/>
      <c r="R77" s="3"/>
      <c r="S77" s="315"/>
      <c r="T77" s="316"/>
      <c r="U77" s="316"/>
      <c r="V77" s="293"/>
      <c r="W77" s="293"/>
      <c r="X77" s="268"/>
      <c r="Y77" s="298"/>
      <c r="Z77" s="300"/>
      <c r="AA77" s="300"/>
      <c r="AB77" s="291"/>
      <c r="AC77" s="291"/>
      <c r="AD77" s="283"/>
      <c r="AE77" s="302"/>
      <c r="AF77" s="300"/>
      <c r="AG77" s="300"/>
      <c r="AH77" s="291"/>
      <c r="AI77" s="291"/>
      <c r="AJ77" s="268"/>
    </row>
    <row r="78" spans="1:36" ht="20.100000000000001" customHeight="1" x14ac:dyDescent="0.2">
      <c r="A78" s="303">
        <f>RANK(P78,$P$26:$P$225,$Q$24)</f>
        <v>27</v>
      </c>
      <c r="B78" s="305" t="str">
        <f t="shared" ref="B78" si="271">AE78</f>
        <v xml:space="preserve"> </v>
      </c>
      <c r="C78" s="338" t="str">
        <f t="shared" ref="C78" si="272">AF78</f>
        <v xml:space="preserve"> </v>
      </c>
      <c r="D78" s="307" t="str">
        <f t="shared" ref="D78" si="273">AG78</f>
        <v xml:space="preserve"> </v>
      </c>
      <c r="E78" s="294" t="str">
        <f t="shared" ref="E78" si="274">AH78</f>
        <v xml:space="preserve"> </v>
      </c>
      <c r="F78" s="309" t="str">
        <f t="shared" ref="F78:G78" si="275">AI78</f>
        <v xml:space="preserve"> </v>
      </c>
      <c r="G78" s="266">
        <f t="shared" si="275"/>
        <v>3</v>
      </c>
      <c r="H78" s="104">
        <f>VLOOKUP($N78,'Competitor Address List'!$A$6:$M$205,3)</f>
        <v>27</v>
      </c>
      <c r="I78" s="105">
        <f>VLOOKUP($N78,'Competitor Address List'!$A$6:$M$205,4)</f>
        <v>27</v>
      </c>
      <c r="J78" s="104">
        <f>VLOOKUP($N78,'Competitor Address List'!$A$6:$M$205,6)</f>
        <v>27</v>
      </c>
      <c r="K78" s="106">
        <f>VLOOKUP($N78,'Competitor Address List'!$A$6:$M$205,7)</f>
        <v>27</v>
      </c>
      <c r="L78" s="55">
        <f>VLOOKUP($N78,'Competitor Address List'!$A$6:$M$205,9)</f>
        <v>27</v>
      </c>
      <c r="M78" s="107">
        <f>VLOOKUP($N78,'Competitor Address List'!$A$6:$M$205,10)</f>
        <v>27</v>
      </c>
      <c r="N78" s="311">
        <v>27</v>
      </c>
      <c r="O78" s="313">
        <f>VLOOKUP($N78,'Competitor Address List'!$A$6:$M$205,11)</f>
        <v>27</v>
      </c>
      <c r="P78" s="289">
        <f t="shared" si="242"/>
        <v>1460.3</v>
      </c>
      <c r="Q78" s="3"/>
      <c r="R78" s="3"/>
      <c r="S78" s="315" t="str">
        <f>IF(VLOOKUP($N78,'Competitor Address List'!$A$6:$M$205,2)=S$25,1,"X")</f>
        <v>X</v>
      </c>
      <c r="T78" s="316" t="str">
        <f>IF(VLOOKUP($N78,'Competitor Address List'!$A$6:$M$205,2)=T$25,1,"X")</f>
        <v>X</v>
      </c>
      <c r="U78" s="316" t="str">
        <f>IF(VLOOKUP($N78,'Competitor Address List'!$A$6:$M$205,2)=U$25,1,"X")</f>
        <v>X</v>
      </c>
      <c r="V78" s="293" t="str">
        <f>IF(OR(VLOOKUP($N78,'Competitor Address List'!$A$6:$M$205,2)=V$25,W78=1),1,"X")</f>
        <v>X</v>
      </c>
      <c r="W78" s="293" t="str">
        <f>IF(VLOOKUP($N78,'Competitor Address List'!$A$6:$M$205,2)=W$25,1,"X")</f>
        <v>X</v>
      </c>
      <c r="X78" s="268">
        <f>IF(VLOOKUP($N78,'Competitor Address List'!$A$6:$M$205,2)=X$25,1,"X")</f>
        <v>1</v>
      </c>
      <c r="Y78" s="297" t="str">
        <f t="shared" ref="Y78" si="276">IF(S78="X","-",$P78)</f>
        <v>-</v>
      </c>
      <c r="Z78" s="299" t="str">
        <f t="shared" ref="Z78" si="277">IF(T78="X","-",$P78)</f>
        <v>-</v>
      </c>
      <c r="AA78" s="299" t="str">
        <f t="shared" ref="AA78" si="278">IF(U78="X","-",$P78)</f>
        <v>-</v>
      </c>
      <c r="AB78" s="286" t="str">
        <f t="shared" ref="AB78" si="279">IF(V78="X","-",$P78)</f>
        <v>-</v>
      </c>
      <c r="AC78" s="286" t="str">
        <f t="shared" ref="AC78" si="280">IF(W78="X","-",$P78)</f>
        <v>-</v>
      </c>
      <c r="AD78" s="282">
        <f>IF(X78="X","-",$P78)</f>
        <v>1460.3</v>
      </c>
      <c r="AE78" s="301" t="str">
        <f t="shared" ref="AE78:AJ78" si="281">IF(Y78="-"," ",RANK(Y78,Y$26:Y$225,$Q$24))</f>
        <v xml:space="preserve"> </v>
      </c>
      <c r="AF78" s="299" t="str">
        <f t="shared" si="281"/>
        <v xml:space="preserve"> </v>
      </c>
      <c r="AG78" s="299" t="str">
        <f t="shared" si="281"/>
        <v xml:space="preserve"> </v>
      </c>
      <c r="AH78" s="286" t="str">
        <f t="shared" si="281"/>
        <v xml:space="preserve"> </v>
      </c>
      <c r="AI78" s="286" t="str">
        <f t="shared" si="281"/>
        <v xml:space="preserve"> </v>
      </c>
      <c r="AJ78" s="268">
        <f t="shared" si="281"/>
        <v>3</v>
      </c>
    </row>
    <row r="79" spans="1:36" ht="20.100000000000001" customHeight="1" x14ac:dyDescent="0.2">
      <c r="A79" s="304"/>
      <c r="B79" s="306"/>
      <c r="C79" s="339"/>
      <c r="D79" s="308"/>
      <c r="E79" s="295"/>
      <c r="F79" s="310"/>
      <c r="G79" s="267"/>
      <c r="H79" s="100">
        <f>VLOOKUP($N78+0.5,'Competitor Address List'!$A$6:$M$205,3)</f>
        <v>27.5</v>
      </c>
      <c r="I79" s="101">
        <f>VLOOKUP($N78+0.5,'Competitor Address List'!$A$6:$M$205,4)</f>
        <v>27.5</v>
      </c>
      <c r="J79" s="100">
        <f>VLOOKUP($N78+0.5,'Competitor Address List'!$A$6:$M$205,6)</f>
        <v>27.5</v>
      </c>
      <c r="K79" s="102">
        <f>VLOOKUP($N78+0.5,'Competitor Address List'!$A$6:$M$205,7)</f>
        <v>27.5</v>
      </c>
      <c r="L79" s="54">
        <f>VLOOKUP($N78+0.5,'Competitor Address List'!$A$6:$M$205,9)</f>
        <v>27.5</v>
      </c>
      <c r="M79" s="103">
        <f>VLOOKUP($N78+0.5,'Competitor Address List'!$A$6:$M$205,10)</f>
        <v>27.5</v>
      </c>
      <c r="N79" s="312"/>
      <c r="O79" s="314" t="e">
        <f>VLOOKUP($N79,'Competitor Address List'!$A$6:$M$65,15)</f>
        <v>#N/A</v>
      </c>
      <c r="P79" s="290"/>
      <c r="Q79" s="3"/>
      <c r="R79" s="3"/>
      <c r="S79" s="315"/>
      <c r="T79" s="316"/>
      <c r="U79" s="316"/>
      <c r="V79" s="293"/>
      <c r="W79" s="293"/>
      <c r="X79" s="268"/>
      <c r="Y79" s="298"/>
      <c r="Z79" s="300"/>
      <c r="AA79" s="300"/>
      <c r="AB79" s="291"/>
      <c r="AC79" s="291"/>
      <c r="AD79" s="283"/>
      <c r="AE79" s="302"/>
      <c r="AF79" s="300"/>
      <c r="AG79" s="300"/>
      <c r="AH79" s="291"/>
      <c r="AI79" s="291"/>
      <c r="AJ79" s="268"/>
    </row>
    <row r="80" spans="1:36" ht="20.100000000000001" customHeight="1" x14ac:dyDescent="0.2">
      <c r="A80" s="303">
        <f>RANK(P80,$P$26:$P$225,$Q$24)</f>
        <v>28</v>
      </c>
      <c r="B80" s="305" t="str">
        <f t="shared" ref="B80" si="282">AE80</f>
        <v xml:space="preserve"> </v>
      </c>
      <c r="C80" s="338" t="str">
        <f t="shared" ref="C80" si="283">AF80</f>
        <v xml:space="preserve"> </v>
      </c>
      <c r="D80" s="307" t="str">
        <f t="shared" ref="D80" si="284">AG80</f>
        <v xml:space="preserve"> </v>
      </c>
      <c r="E80" s="294" t="str">
        <f t="shared" ref="E80" si="285">AH80</f>
        <v xml:space="preserve"> </v>
      </c>
      <c r="F80" s="309" t="str">
        <f t="shared" ref="F80:G80" si="286">AI80</f>
        <v xml:space="preserve"> </v>
      </c>
      <c r="G80" s="266">
        <f t="shared" si="286"/>
        <v>4</v>
      </c>
      <c r="H80" s="104">
        <f>VLOOKUP($N80,'Competitor Address List'!$A$6:$M$205,3)</f>
        <v>28</v>
      </c>
      <c r="I80" s="105">
        <f>VLOOKUP($N80,'Competitor Address List'!$A$6:$M$205,4)</f>
        <v>28</v>
      </c>
      <c r="J80" s="104">
        <f>VLOOKUP($N80,'Competitor Address List'!$A$6:$M$205,6)</f>
        <v>28</v>
      </c>
      <c r="K80" s="106">
        <f>VLOOKUP($N80,'Competitor Address List'!$A$6:$M$205,7)</f>
        <v>28</v>
      </c>
      <c r="L80" s="55">
        <f>VLOOKUP($N80,'Competitor Address List'!$A$6:$M$205,9)</f>
        <v>28</v>
      </c>
      <c r="M80" s="107">
        <f>VLOOKUP($N80,'Competitor Address List'!$A$6:$M$205,10)</f>
        <v>28</v>
      </c>
      <c r="N80" s="311">
        <v>28</v>
      </c>
      <c r="O80" s="313">
        <f>VLOOKUP($N80,'Competitor Address List'!$A$6:$M$205,11)</f>
        <v>28</v>
      </c>
      <c r="P80" s="289">
        <f t="shared" si="242"/>
        <v>1461.3</v>
      </c>
      <c r="Q80" s="3"/>
      <c r="R80" s="3"/>
      <c r="S80" s="315" t="str">
        <f>IF(VLOOKUP($N80,'Competitor Address List'!$A$6:$M$205,2)=S$25,1,"X")</f>
        <v>X</v>
      </c>
      <c r="T80" s="316" t="str">
        <f>IF(VLOOKUP($N80,'Competitor Address List'!$A$6:$M$205,2)=T$25,1,"X")</f>
        <v>X</v>
      </c>
      <c r="U80" s="316" t="str">
        <f>IF(VLOOKUP($N80,'Competitor Address List'!$A$6:$M$205,2)=U$25,1,"X")</f>
        <v>X</v>
      </c>
      <c r="V80" s="293" t="str">
        <f>IF(OR(VLOOKUP($N80,'Competitor Address List'!$A$6:$M$205,2)=V$25,W80=1),1,"X")</f>
        <v>X</v>
      </c>
      <c r="W80" s="293" t="str">
        <f>IF(VLOOKUP($N80,'Competitor Address List'!$A$6:$M$205,2)=W$25,1,"X")</f>
        <v>X</v>
      </c>
      <c r="X80" s="268">
        <f>IF(VLOOKUP($N80,'Competitor Address List'!$A$6:$M$205,2)=X$25,1,"X")</f>
        <v>1</v>
      </c>
      <c r="Y80" s="297" t="str">
        <f t="shared" ref="Y80" si="287">IF(S80="X","-",$P80)</f>
        <v>-</v>
      </c>
      <c r="Z80" s="299" t="str">
        <f t="shared" ref="Z80" si="288">IF(T80="X","-",$P80)</f>
        <v>-</v>
      </c>
      <c r="AA80" s="299" t="str">
        <f t="shared" ref="AA80" si="289">IF(U80="X","-",$P80)</f>
        <v>-</v>
      </c>
      <c r="AB80" s="286" t="str">
        <f t="shared" ref="AB80" si="290">IF(V80="X","-",$P80)</f>
        <v>-</v>
      </c>
      <c r="AC80" s="286" t="str">
        <f t="shared" ref="AC80" si="291">IF(W80="X","-",$P80)</f>
        <v>-</v>
      </c>
      <c r="AD80" s="282">
        <f>IF(X80="X","-",$P80)</f>
        <v>1461.3</v>
      </c>
      <c r="AE80" s="301" t="str">
        <f t="shared" ref="AE80:AJ80" si="292">IF(Y80="-"," ",RANK(Y80,Y$26:Y$225,$Q$24))</f>
        <v xml:space="preserve"> </v>
      </c>
      <c r="AF80" s="299" t="str">
        <f t="shared" si="292"/>
        <v xml:space="preserve"> </v>
      </c>
      <c r="AG80" s="299" t="str">
        <f t="shared" si="292"/>
        <v xml:space="preserve"> </v>
      </c>
      <c r="AH80" s="286" t="str">
        <f t="shared" si="292"/>
        <v xml:space="preserve"> </v>
      </c>
      <c r="AI80" s="286" t="str">
        <f t="shared" si="292"/>
        <v xml:space="preserve"> </v>
      </c>
      <c r="AJ80" s="268">
        <f t="shared" si="292"/>
        <v>4</v>
      </c>
    </row>
    <row r="81" spans="1:36" ht="20.100000000000001" customHeight="1" x14ac:dyDescent="0.2">
      <c r="A81" s="304"/>
      <c r="B81" s="306"/>
      <c r="C81" s="339"/>
      <c r="D81" s="308"/>
      <c r="E81" s="295"/>
      <c r="F81" s="310"/>
      <c r="G81" s="267"/>
      <c r="H81" s="100">
        <f>VLOOKUP($N80+0.5,'Competitor Address List'!$A$6:$M$205,3)</f>
        <v>28.5</v>
      </c>
      <c r="I81" s="101">
        <f>VLOOKUP($N80+0.5,'Competitor Address List'!$A$6:$M$205,4)</f>
        <v>28.5</v>
      </c>
      <c r="J81" s="100">
        <f>VLOOKUP($N80+0.5,'Competitor Address List'!$A$6:$M$205,6)</f>
        <v>28.5</v>
      </c>
      <c r="K81" s="102">
        <f>VLOOKUP($N80+0.5,'Competitor Address List'!$A$6:$M$205,7)</f>
        <v>28.5</v>
      </c>
      <c r="L81" s="54">
        <f>VLOOKUP($N80+0.5,'Competitor Address List'!$A$6:$M$205,9)</f>
        <v>28.5</v>
      </c>
      <c r="M81" s="103">
        <f>VLOOKUP($N80+0.5,'Competitor Address List'!$A$6:$M$205,10)</f>
        <v>28.5</v>
      </c>
      <c r="N81" s="312"/>
      <c r="O81" s="314" t="e">
        <f>VLOOKUP($N81,'Competitor Address List'!$A$6:$M$65,15)</f>
        <v>#N/A</v>
      </c>
      <c r="P81" s="290"/>
      <c r="Q81" s="3"/>
      <c r="R81" s="3"/>
      <c r="S81" s="315"/>
      <c r="T81" s="316"/>
      <c r="U81" s="316"/>
      <c r="V81" s="293"/>
      <c r="W81" s="293"/>
      <c r="X81" s="268"/>
      <c r="Y81" s="298"/>
      <c r="Z81" s="300"/>
      <c r="AA81" s="300"/>
      <c r="AB81" s="291"/>
      <c r="AC81" s="291"/>
      <c r="AD81" s="283"/>
      <c r="AE81" s="302"/>
      <c r="AF81" s="300"/>
      <c r="AG81" s="300"/>
      <c r="AH81" s="291"/>
      <c r="AI81" s="291"/>
      <c r="AJ81" s="268"/>
    </row>
    <row r="82" spans="1:36" ht="20.100000000000001" customHeight="1" x14ac:dyDescent="0.2">
      <c r="A82" s="303">
        <f>RANK(P82,$P$26:$P$225,$Q$24)</f>
        <v>29</v>
      </c>
      <c r="B82" s="305" t="str">
        <f t="shared" ref="B82" si="293">AE82</f>
        <v xml:space="preserve"> </v>
      </c>
      <c r="C82" s="338" t="str">
        <f t="shared" ref="C82" si="294">AF82</f>
        <v xml:space="preserve"> </v>
      </c>
      <c r="D82" s="307" t="str">
        <f t="shared" ref="D82" si="295">AG82</f>
        <v xml:space="preserve"> </v>
      </c>
      <c r="E82" s="294" t="str">
        <f t="shared" ref="E82" si="296">AH82</f>
        <v xml:space="preserve"> </v>
      </c>
      <c r="F82" s="309" t="str">
        <f t="shared" ref="F82:G82" si="297">AI82</f>
        <v xml:space="preserve"> </v>
      </c>
      <c r="G82" s="266">
        <f t="shared" si="297"/>
        <v>5</v>
      </c>
      <c r="H82" s="104">
        <f>VLOOKUP($N82,'Competitor Address List'!$A$6:$M$205,3)</f>
        <v>29</v>
      </c>
      <c r="I82" s="105">
        <f>VLOOKUP($N82,'Competitor Address List'!$A$6:$M$205,4)</f>
        <v>29</v>
      </c>
      <c r="J82" s="104">
        <f>VLOOKUP($N82,'Competitor Address List'!$A$6:$M$205,6)</f>
        <v>29</v>
      </c>
      <c r="K82" s="106">
        <f>VLOOKUP($N82,'Competitor Address List'!$A$6:$M$205,7)</f>
        <v>29</v>
      </c>
      <c r="L82" s="55">
        <f>VLOOKUP($N82,'Competitor Address List'!$A$6:$M$205,9)</f>
        <v>29</v>
      </c>
      <c r="M82" s="107">
        <f>VLOOKUP($N82,'Competitor Address List'!$A$6:$M$205,10)</f>
        <v>29</v>
      </c>
      <c r="N82" s="311">
        <v>29</v>
      </c>
      <c r="O82" s="313">
        <f>VLOOKUP($N82,'Competitor Address List'!$A$6:$M$205,11)</f>
        <v>29</v>
      </c>
      <c r="P82" s="289">
        <f t="shared" si="242"/>
        <v>1462.3</v>
      </c>
      <c r="Q82" s="3"/>
      <c r="R82" s="3"/>
      <c r="S82" s="315" t="str">
        <f>IF(VLOOKUP($N82,'Competitor Address List'!$A$6:$M$205,2)=S$25,1,"X")</f>
        <v>X</v>
      </c>
      <c r="T82" s="316" t="str">
        <f>IF(VLOOKUP($N82,'Competitor Address List'!$A$6:$M$205,2)=T$25,1,"X")</f>
        <v>X</v>
      </c>
      <c r="U82" s="316" t="str">
        <f>IF(VLOOKUP($N82,'Competitor Address List'!$A$6:$M$205,2)=U$25,1,"X")</f>
        <v>X</v>
      </c>
      <c r="V82" s="293" t="str">
        <f>IF(OR(VLOOKUP($N82,'Competitor Address List'!$A$6:$M$205,2)=V$25,W82=1),1,"X")</f>
        <v>X</v>
      </c>
      <c r="W82" s="293" t="str">
        <f>IF(VLOOKUP($N82,'Competitor Address List'!$A$6:$M$205,2)=W$25,1,"X")</f>
        <v>X</v>
      </c>
      <c r="X82" s="268">
        <f>IF(VLOOKUP($N82,'Competitor Address List'!$A$6:$M$205,2)=X$25,1,"X")</f>
        <v>1</v>
      </c>
      <c r="Y82" s="297" t="str">
        <f t="shared" ref="Y82" si="298">IF(S82="X","-",$P82)</f>
        <v>-</v>
      </c>
      <c r="Z82" s="299" t="str">
        <f t="shared" ref="Z82" si="299">IF(T82="X","-",$P82)</f>
        <v>-</v>
      </c>
      <c r="AA82" s="299" t="str">
        <f t="shared" ref="AA82" si="300">IF(U82="X","-",$P82)</f>
        <v>-</v>
      </c>
      <c r="AB82" s="286" t="str">
        <f t="shared" ref="AB82" si="301">IF(V82="X","-",$P82)</f>
        <v>-</v>
      </c>
      <c r="AC82" s="286" t="str">
        <f t="shared" ref="AC82" si="302">IF(W82="X","-",$P82)</f>
        <v>-</v>
      </c>
      <c r="AD82" s="282">
        <f>IF(X82="X","-",$P82)</f>
        <v>1462.3</v>
      </c>
      <c r="AE82" s="301" t="str">
        <f t="shared" ref="AE82:AJ82" si="303">IF(Y82="-"," ",RANK(Y82,Y$26:Y$225,$Q$24))</f>
        <v xml:space="preserve"> </v>
      </c>
      <c r="AF82" s="299" t="str">
        <f t="shared" si="303"/>
        <v xml:space="preserve"> </v>
      </c>
      <c r="AG82" s="299" t="str">
        <f t="shared" si="303"/>
        <v xml:space="preserve"> </v>
      </c>
      <c r="AH82" s="286" t="str">
        <f t="shared" si="303"/>
        <v xml:space="preserve"> </v>
      </c>
      <c r="AI82" s="286" t="str">
        <f t="shared" si="303"/>
        <v xml:space="preserve"> </v>
      </c>
      <c r="AJ82" s="268">
        <f t="shared" si="303"/>
        <v>5</v>
      </c>
    </row>
    <row r="83" spans="1:36" ht="20.100000000000001" customHeight="1" x14ac:dyDescent="0.2">
      <c r="A83" s="304"/>
      <c r="B83" s="306"/>
      <c r="C83" s="339"/>
      <c r="D83" s="308"/>
      <c r="E83" s="295"/>
      <c r="F83" s="310"/>
      <c r="G83" s="267"/>
      <c r="H83" s="100">
        <f>VLOOKUP($N82+0.5,'Competitor Address List'!$A$6:$M$205,3)</f>
        <v>29.5</v>
      </c>
      <c r="I83" s="101">
        <f>VLOOKUP($N82+0.5,'Competitor Address List'!$A$6:$M$205,4)</f>
        <v>29.5</v>
      </c>
      <c r="J83" s="100">
        <f>VLOOKUP($N82+0.5,'Competitor Address List'!$A$6:$M$205,6)</f>
        <v>29.5</v>
      </c>
      <c r="K83" s="102">
        <f>VLOOKUP($N82+0.5,'Competitor Address List'!$A$6:$M$205,7)</f>
        <v>29.5</v>
      </c>
      <c r="L83" s="54">
        <f>VLOOKUP($N82+0.5,'Competitor Address List'!$A$6:$M$205,9)</f>
        <v>29.5</v>
      </c>
      <c r="M83" s="103">
        <f>VLOOKUP($N82+0.5,'Competitor Address List'!$A$6:$M$205,10)</f>
        <v>29.5</v>
      </c>
      <c r="N83" s="312"/>
      <c r="O83" s="314" t="e">
        <f>VLOOKUP($N83,'Competitor Address List'!$A$6:$M$65,15)</f>
        <v>#N/A</v>
      </c>
      <c r="P83" s="290"/>
      <c r="Q83" s="3"/>
      <c r="R83" s="3"/>
      <c r="S83" s="315"/>
      <c r="T83" s="316"/>
      <c r="U83" s="316"/>
      <c r="V83" s="293"/>
      <c r="W83" s="293"/>
      <c r="X83" s="268"/>
      <c r="Y83" s="298"/>
      <c r="Z83" s="300"/>
      <c r="AA83" s="300"/>
      <c r="AB83" s="291"/>
      <c r="AC83" s="291"/>
      <c r="AD83" s="283"/>
      <c r="AE83" s="302"/>
      <c r="AF83" s="300"/>
      <c r="AG83" s="300"/>
      <c r="AH83" s="291"/>
      <c r="AI83" s="291"/>
      <c r="AJ83" s="268"/>
    </row>
    <row r="84" spans="1:36" ht="20.100000000000001" customHeight="1" x14ac:dyDescent="0.2">
      <c r="A84" s="303">
        <f>RANK(P84,$P$26:$P$225,$Q$24)</f>
        <v>30</v>
      </c>
      <c r="B84" s="305" t="str">
        <f t="shared" ref="B84" si="304">AE84</f>
        <v xml:space="preserve"> </v>
      </c>
      <c r="C84" s="338" t="str">
        <f t="shared" ref="C84" si="305">AF84</f>
        <v xml:space="preserve"> </v>
      </c>
      <c r="D84" s="307" t="str">
        <f t="shared" ref="D84" si="306">AG84</f>
        <v xml:space="preserve"> </v>
      </c>
      <c r="E84" s="294" t="str">
        <f t="shared" ref="E84" si="307">AH84</f>
        <v xml:space="preserve"> </v>
      </c>
      <c r="F84" s="309" t="str">
        <f t="shared" ref="F84:G84" si="308">AI84</f>
        <v xml:space="preserve"> </v>
      </c>
      <c r="G84" s="266">
        <f t="shared" si="308"/>
        <v>6</v>
      </c>
      <c r="H84" s="104">
        <f>VLOOKUP($N84,'Competitor Address List'!$A$6:$M$205,3)</f>
        <v>30</v>
      </c>
      <c r="I84" s="105">
        <f>VLOOKUP($N84,'Competitor Address List'!$A$6:$M$205,4)</f>
        <v>30</v>
      </c>
      <c r="J84" s="104">
        <f>VLOOKUP($N84,'Competitor Address List'!$A$6:$M$205,6)</f>
        <v>30</v>
      </c>
      <c r="K84" s="106">
        <f>VLOOKUP($N84,'Competitor Address List'!$A$6:$M$205,7)</f>
        <v>30</v>
      </c>
      <c r="L84" s="55">
        <f>VLOOKUP($N84,'Competitor Address List'!$A$6:$M$205,9)</f>
        <v>30</v>
      </c>
      <c r="M84" s="107">
        <f>VLOOKUP($N84,'Competitor Address List'!$A$6:$M$205,10)</f>
        <v>30</v>
      </c>
      <c r="N84" s="311">
        <v>30</v>
      </c>
      <c r="O84" s="313">
        <f>VLOOKUP($N84,'Competitor Address List'!$A$6:$M$205,11)</f>
        <v>30</v>
      </c>
      <c r="P84" s="289">
        <f t="shared" si="242"/>
        <v>1463.3</v>
      </c>
      <c r="Q84" s="3"/>
      <c r="R84" s="3"/>
      <c r="S84" s="315" t="str">
        <f>IF(VLOOKUP($N84,'Competitor Address List'!$A$6:$M$205,2)=S$25,1,"X")</f>
        <v>X</v>
      </c>
      <c r="T84" s="316" t="str">
        <f>IF(VLOOKUP($N84,'Competitor Address List'!$A$6:$M$205,2)=T$25,1,"X")</f>
        <v>X</v>
      </c>
      <c r="U84" s="316" t="str">
        <f>IF(VLOOKUP($N84,'Competitor Address List'!$A$6:$M$205,2)=U$25,1,"X")</f>
        <v>X</v>
      </c>
      <c r="V84" s="293" t="str">
        <f>IF(OR(VLOOKUP($N84,'Competitor Address List'!$A$6:$M$205,2)=V$25,W84=1),1,"X")</f>
        <v>X</v>
      </c>
      <c r="W84" s="293" t="str">
        <f>IF(VLOOKUP($N84,'Competitor Address List'!$A$6:$M$205,2)=W$25,1,"X")</f>
        <v>X</v>
      </c>
      <c r="X84" s="268">
        <f>IF(VLOOKUP($N84,'Competitor Address List'!$A$6:$M$205,2)=X$25,1,"X")</f>
        <v>1</v>
      </c>
      <c r="Y84" s="297" t="str">
        <f t="shared" ref="Y84" si="309">IF(S84="X","-",$P84)</f>
        <v>-</v>
      </c>
      <c r="Z84" s="299" t="str">
        <f t="shared" ref="Z84" si="310">IF(T84="X","-",$P84)</f>
        <v>-</v>
      </c>
      <c r="AA84" s="299" t="str">
        <f t="shared" ref="AA84" si="311">IF(U84="X","-",$P84)</f>
        <v>-</v>
      </c>
      <c r="AB84" s="286" t="str">
        <f t="shared" ref="AB84" si="312">IF(V84="X","-",$P84)</f>
        <v>-</v>
      </c>
      <c r="AC84" s="286" t="str">
        <f t="shared" ref="AC84" si="313">IF(W84="X","-",$P84)</f>
        <v>-</v>
      </c>
      <c r="AD84" s="282">
        <f>IF(X84="X","-",$P84)</f>
        <v>1463.3</v>
      </c>
      <c r="AE84" s="301" t="str">
        <f t="shared" ref="AE84:AJ84" si="314">IF(Y84="-"," ",RANK(Y84,Y$26:Y$225,$Q$24))</f>
        <v xml:space="preserve"> </v>
      </c>
      <c r="AF84" s="299" t="str">
        <f t="shared" si="314"/>
        <v xml:space="preserve"> </v>
      </c>
      <c r="AG84" s="299" t="str">
        <f t="shared" si="314"/>
        <v xml:space="preserve"> </v>
      </c>
      <c r="AH84" s="286" t="str">
        <f t="shared" si="314"/>
        <v xml:space="preserve"> </v>
      </c>
      <c r="AI84" s="286" t="str">
        <f t="shared" si="314"/>
        <v xml:space="preserve"> </v>
      </c>
      <c r="AJ84" s="268">
        <f t="shared" si="314"/>
        <v>6</v>
      </c>
    </row>
    <row r="85" spans="1:36" ht="20.100000000000001" customHeight="1" x14ac:dyDescent="0.2">
      <c r="A85" s="304"/>
      <c r="B85" s="306"/>
      <c r="C85" s="339"/>
      <c r="D85" s="308"/>
      <c r="E85" s="295"/>
      <c r="F85" s="310"/>
      <c r="G85" s="267"/>
      <c r="H85" s="100">
        <f>VLOOKUP($N84+0.5,'Competitor Address List'!$A$6:$M$205,3)</f>
        <v>30.5</v>
      </c>
      <c r="I85" s="101">
        <f>VLOOKUP($N84+0.5,'Competitor Address List'!$A$6:$M$205,4)</f>
        <v>30.5</v>
      </c>
      <c r="J85" s="100">
        <f>VLOOKUP($N84+0.5,'Competitor Address List'!$A$6:$M$205,6)</f>
        <v>30.5</v>
      </c>
      <c r="K85" s="102">
        <f>VLOOKUP($N84+0.5,'Competitor Address List'!$A$6:$M$205,7)</f>
        <v>30.5</v>
      </c>
      <c r="L85" s="54">
        <f>VLOOKUP($N84+0.5,'Competitor Address List'!$A$6:$M$205,9)</f>
        <v>30.5</v>
      </c>
      <c r="M85" s="103">
        <f>VLOOKUP($N84+0.5,'Competitor Address List'!$A$6:$M$205,10)</f>
        <v>30.5</v>
      </c>
      <c r="N85" s="312"/>
      <c r="O85" s="314" t="e">
        <f>VLOOKUP($N85,'Competitor Address List'!$A$6:$M$65,15)</f>
        <v>#N/A</v>
      </c>
      <c r="P85" s="290"/>
      <c r="Q85" s="3"/>
      <c r="R85" s="3"/>
      <c r="S85" s="318"/>
      <c r="T85" s="316"/>
      <c r="U85" s="299"/>
      <c r="V85" s="286"/>
      <c r="W85" s="286"/>
      <c r="X85" s="268"/>
      <c r="Y85" s="298"/>
      <c r="Z85" s="300"/>
      <c r="AA85" s="300"/>
      <c r="AB85" s="291"/>
      <c r="AC85" s="291"/>
      <c r="AD85" s="283"/>
      <c r="AE85" s="302"/>
      <c r="AF85" s="300"/>
      <c r="AG85" s="300"/>
      <c r="AH85" s="291"/>
      <c r="AI85" s="291"/>
      <c r="AJ85" s="268"/>
    </row>
    <row r="86" spans="1:36" ht="20.100000000000001" customHeight="1" x14ac:dyDescent="0.2">
      <c r="A86" s="303">
        <f>RANK(P86,$P$26:$P$225,$Q$24)</f>
        <v>31</v>
      </c>
      <c r="B86" s="305" t="str">
        <f t="shared" ref="B86" si="315">AE86</f>
        <v xml:space="preserve"> </v>
      </c>
      <c r="C86" s="338" t="str">
        <f t="shared" ref="C86" si="316">AF86</f>
        <v xml:space="preserve"> </v>
      </c>
      <c r="D86" s="307" t="str">
        <f t="shared" ref="D86" si="317">AG86</f>
        <v xml:space="preserve"> </v>
      </c>
      <c r="E86" s="294" t="str">
        <f t="shared" ref="E86" si="318">AH86</f>
        <v xml:space="preserve"> </v>
      </c>
      <c r="F86" s="309" t="str">
        <f t="shared" ref="F86:G86" si="319">AI86</f>
        <v xml:space="preserve"> </v>
      </c>
      <c r="G86" s="266">
        <f t="shared" si="319"/>
        <v>7</v>
      </c>
      <c r="H86" s="104">
        <f>VLOOKUP($N86,'Competitor Address List'!$A$6:$M$205,3)</f>
        <v>31</v>
      </c>
      <c r="I86" s="105">
        <f>VLOOKUP($N86,'Competitor Address List'!$A$6:$M$205,4)</f>
        <v>31</v>
      </c>
      <c r="J86" s="104">
        <f>VLOOKUP($N86,'Competitor Address List'!$A$6:$M$205,6)</f>
        <v>31</v>
      </c>
      <c r="K86" s="106">
        <f>VLOOKUP($N86,'Competitor Address List'!$A$6:$M$205,7)</f>
        <v>31</v>
      </c>
      <c r="L86" s="55">
        <f>VLOOKUP($N86,'Competitor Address List'!$A$6:$M$205,9)</f>
        <v>31</v>
      </c>
      <c r="M86" s="107">
        <f>VLOOKUP($N86,'Competitor Address List'!$A$6:$M$205,10)</f>
        <v>31</v>
      </c>
      <c r="N86" s="311">
        <v>31</v>
      </c>
      <c r="O86" s="313">
        <f>VLOOKUP($N86,'Competitor Address List'!$A$6:$M$205,11)</f>
        <v>31</v>
      </c>
      <c r="P86" s="289">
        <f t="shared" si="242"/>
        <v>1464.3</v>
      </c>
      <c r="Q86" s="3"/>
      <c r="R86" s="3"/>
      <c r="S86" s="315" t="str">
        <f>IF(VLOOKUP($N86,'Competitor Address List'!$A$6:$M$205,2)=S$25,1,"X")</f>
        <v>X</v>
      </c>
      <c r="T86" s="316" t="str">
        <f>IF(VLOOKUP($N86,'Competitor Address List'!$A$6:$M$205,2)=T$25,1,"X")</f>
        <v>X</v>
      </c>
      <c r="U86" s="316" t="str">
        <f>IF(VLOOKUP($N86,'Competitor Address List'!$A$6:$M$205,2)=U$25,1,"X")</f>
        <v>X</v>
      </c>
      <c r="V86" s="293" t="str">
        <f>IF(OR(VLOOKUP($N86,'Competitor Address List'!$A$6:$M$205,2)=V$25,W86=1),1,"X")</f>
        <v>X</v>
      </c>
      <c r="W86" s="293" t="str">
        <f>IF(VLOOKUP($N86,'Competitor Address List'!$A$6:$M$205,2)=W$25,1,"X")</f>
        <v>X</v>
      </c>
      <c r="X86" s="268">
        <f>IF(VLOOKUP($N86,'Competitor Address List'!$A$6:$M$205,2)=X$25,1,"X")</f>
        <v>1</v>
      </c>
      <c r="Y86" s="297" t="str">
        <f t="shared" ref="Y86" si="320">IF(S86="X","-",$P86)</f>
        <v>-</v>
      </c>
      <c r="Z86" s="299" t="str">
        <f t="shared" ref="Z86" si="321">IF(T86="X","-",$P86)</f>
        <v>-</v>
      </c>
      <c r="AA86" s="299" t="str">
        <f t="shared" ref="AA86" si="322">IF(U86="X","-",$P86)</f>
        <v>-</v>
      </c>
      <c r="AB86" s="286" t="str">
        <f t="shared" ref="AB86" si="323">IF(V86="X","-",$P86)</f>
        <v>-</v>
      </c>
      <c r="AC86" s="286" t="str">
        <f t="shared" ref="AC86" si="324">IF(W86="X","-",$P86)</f>
        <v>-</v>
      </c>
      <c r="AD86" s="282">
        <f>IF(X86="X","-",$P86)</f>
        <v>1464.3</v>
      </c>
      <c r="AE86" s="301" t="str">
        <f t="shared" ref="AE86:AJ86" si="325">IF(Y86="-"," ",RANK(Y86,Y$26:Y$225,$Q$24))</f>
        <v xml:space="preserve"> </v>
      </c>
      <c r="AF86" s="299" t="str">
        <f t="shared" si="325"/>
        <v xml:space="preserve"> </v>
      </c>
      <c r="AG86" s="299" t="str">
        <f t="shared" si="325"/>
        <v xml:space="preserve"> </v>
      </c>
      <c r="AH86" s="286" t="str">
        <f t="shared" si="325"/>
        <v xml:space="preserve"> </v>
      </c>
      <c r="AI86" s="286" t="str">
        <f t="shared" si="325"/>
        <v xml:space="preserve"> </v>
      </c>
      <c r="AJ86" s="268">
        <f t="shared" si="325"/>
        <v>7</v>
      </c>
    </row>
    <row r="87" spans="1:36" ht="20.100000000000001" customHeight="1" x14ac:dyDescent="0.2">
      <c r="A87" s="304"/>
      <c r="B87" s="306"/>
      <c r="C87" s="339"/>
      <c r="D87" s="308"/>
      <c r="E87" s="295"/>
      <c r="F87" s="310"/>
      <c r="G87" s="267"/>
      <c r="H87" s="100">
        <f>VLOOKUP($N86+0.5,'Competitor Address List'!$A$6:$M$205,3)</f>
        <v>31.5</v>
      </c>
      <c r="I87" s="101">
        <f>VLOOKUP($N86+0.5,'Competitor Address List'!$A$6:$M$205,4)</f>
        <v>31.5</v>
      </c>
      <c r="J87" s="100">
        <f>VLOOKUP($N86+0.5,'Competitor Address List'!$A$6:$M$205,6)</f>
        <v>31.5</v>
      </c>
      <c r="K87" s="102">
        <f>VLOOKUP($N86+0.5,'Competitor Address List'!$A$6:$M$205,7)</f>
        <v>31.5</v>
      </c>
      <c r="L87" s="54">
        <f>VLOOKUP($N86+0.5,'Competitor Address List'!$A$6:$M$205,9)</f>
        <v>31.5</v>
      </c>
      <c r="M87" s="103">
        <f>VLOOKUP($N86+0.5,'Competitor Address List'!$A$6:$M$205,10)</f>
        <v>31.5</v>
      </c>
      <c r="N87" s="312"/>
      <c r="O87" s="314" t="e">
        <f>VLOOKUP($N87,'Competitor Address List'!$A$6:$M$65,15)</f>
        <v>#N/A</v>
      </c>
      <c r="P87" s="290"/>
      <c r="Q87" s="3"/>
      <c r="R87" s="3"/>
      <c r="S87" s="315"/>
      <c r="T87" s="316"/>
      <c r="U87" s="316"/>
      <c r="V87" s="293"/>
      <c r="W87" s="293"/>
      <c r="X87" s="268"/>
      <c r="Y87" s="298"/>
      <c r="Z87" s="300"/>
      <c r="AA87" s="300"/>
      <c r="AB87" s="291"/>
      <c r="AC87" s="291"/>
      <c r="AD87" s="283"/>
      <c r="AE87" s="302"/>
      <c r="AF87" s="300"/>
      <c r="AG87" s="300"/>
      <c r="AH87" s="291"/>
      <c r="AI87" s="291"/>
      <c r="AJ87" s="268"/>
    </row>
    <row r="88" spans="1:36" ht="20.100000000000001" customHeight="1" x14ac:dyDescent="0.2">
      <c r="A88" s="303">
        <f>RANK(P88,$P$26:$P$225,$Q$24)</f>
        <v>32</v>
      </c>
      <c r="B88" s="305" t="str">
        <f t="shared" ref="B88" si="326">AE88</f>
        <v xml:space="preserve"> </v>
      </c>
      <c r="C88" s="338" t="str">
        <f t="shared" ref="C88" si="327">AF88</f>
        <v xml:space="preserve"> </v>
      </c>
      <c r="D88" s="307" t="str">
        <f t="shared" ref="D88" si="328">AG88</f>
        <v xml:space="preserve"> </v>
      </c>
      <c r="E88" s="294" t="str">
        <f t="shared" ref="E88" si="329">AH88</f>
        <v xml:space="preserve"> </v>
      </c>
      <c r="F88" s="309" t="str">
        <f t="shared" ref="F88:G88" si="330">AI88</f>
        <v xml:space="preserve"> </v>
      </c>
      <c r="G88" s="266">
        <f t="shared" si="330"/>
        <v>8</v>
      </c>
      <c r="H88" s="104">
        <f>VLOOKUP($N88,'Competitor Address List'!$A$6:$M$205,3)</f>
        <v>32</v>
      </c>
      <c r="I88" s="105">
        <f>VLOOKUP($N88,'Competitor Address List'!$A$6:$M$205,4)</f>
        <v>32</v>
      </c>
      <c r="J88" s="104">
        <f>VLOOKUP($N88,'Competitor Address List'!$A$6:$M$205,6)</f>
        <v>32</v>
      </c>
      <c r="K88" s="106">
        <f>VLOOKUP($N88,'Competitor Address List'!$A$6:$M$205,7)</f>
        <v>32</v>
      </c>
      <c r="L88" s="55">
        <f>VLOOKUP($N88,'Competitor Address List'!$A$6:$M$205,9)</f>
        <v>32</v>
      </c>
      <c r="M88" s="107">
        <f>VLOOKUP($N88,'Competitor Address List'!$A$6:$M$205,10)</f>
        <v>32</v>
      </c>
      <c r="N88" s="311">
        <v>32</v>
      </c>
      <c r="O88" s="313">
        <f>VLOOKUP($N88,'Competitor Address List'!$A$6:$M$205,11)</f>
        <v>32</v>
      </c>
      <c r="P88" s="289">
        <f t="shared" ref="P88" si="331">P86+1</f>
        <v>1465.3</v>
      </c>
      <c r="Q88" s="3"/>
      <c r="R88" s="3"/>
      <c r="S88" s="317" t="str">
        <f>IF(VLOOKUP($N88,'Competitor Address List'!$A$6:$M$205,2)=S$25,1,"X")</f>
        <v>X</v>
      </c>
      <c r="T88" s="316" t="str">
        <f>IF(VLOOKUP($N88,'Competitor Address List'!$A$6:$M$205,2)=T$25,1,"X")</f>
        <v>X</v>
      </c>
      <c r="U88" s="300" t="str">
        <f>IF(VLOOKUP($N88,'Competitor Address List'!$A$6:$M$205,2)=U$25,1,"X")</f>
        <v>X</v>
      </c>
      <c r="V88" s="291" t="str">
        <f>IF(OR(VLOOKUP($N88,'Competitor Address List'!$A$6:$M$205,2)=V$25,W88=1),1,"X")</f>
        <v>X</v>
      </c>
      <c r="W88" s="291" t="str">
        <f>IF(VLOOKUP($N88,'Competitor Address List'!$A$6:$M$205,2)=W$25,1,"X")</f>
        <v>X</v>
      </c>
      <c r="X88" s="268">
        <f>IF(VLOOKUP($N88,'Competitor Address List'!$A$6:$M$205,2)=X$25,1,"X")</f>
        <v>1</v>
      </c>
      <c r="Y88" s="297" t="str">
        <f t="shared" ref="Y88" si="332">IF(S88="X","-",$P88)</f>
        <v>-</v>
      </c>
      <c r="Z88" s="299" t="str">
        <f t="shared" ref="Z88" si="333">IF(T88="X","-",$P88)</f>
        <v>-</v>
      </c>
      <c r="AA88" s="299" t="str">
        <f t="shared" ref="AA88" si="334">IF(U88="X","-",$P88)</f>
        <v>-</v>
      </c>
      <c r="AB88" s="286" t="str">
        <f t="shared" ref="AB88" si="335">IF(V88="X","-",$P88)</f>
        <v>-</v>
      </c>
      <c r="AC88" s="286" t="str">
        <f t="shared" ref="AC88" si="336">IF(W88="X","-",$P88)</f>
        <v>-</v>
      </c>
      <c r="AD88" s="282">
        <f>IF(X88="X","-",$P88)</f>
        <v>1465.3</v>
      </c>
      <c r="AE88" s="301" t="str">
        <f t="shared" ref="AE88:AJ88" si="337">IF(Y88="-"," ",RANK(Y88,Y$26:Y$225,$Q$24))</f>
        <v xml:space="preserve"> </v>
      </c>
      <c r="AF88" s="299" t="str">
        <f t="shared" si="337"/>
        <v xml:space="preserve"> </v>
      </c>
      <c r="AG88" s="299" t="str">
        <f t="shared" si="337"/>
        <v xml:space="preserve"> </v>
      </c>
      <c r="AH88" s="286" t="str">
        <f t="shared" si="337"/>
        <v xml:space="preserve"> </v>
      </c>
      <c r="AI88" s="286" t="str">
        <f t="shared" si="337"/>
        <v xml:space="preserve"> </v>
      </c>
      <c r="AJ88" s="268">
        <f t="shared" si="337"/>
        <v>8</v>
      </c>
    </row>
    <row r="89" spans="1:36" ht="20.100000000000001" customHeight="1" x14ac:dyDescent="0.2">
      <c r="A89" s="304"/>
      <c r="B89" s="306"/>
      <c r="C89" s="339"/>
      <c r="D89" s="308"/>
      <c r="E89" s="295"/>
      <c r="F89" s="310"/>
      <c r="G89" s="267"/>
      <c r="H89" s="100">
        <f>VLOOKUP($N88+0.5,'Competitor Address List'!$A$6:$M$205,3)</f>
        <v>32.5</v>
      </c>
      <c r="I89" s="101">
        <f>VLOOKUP($N88+0.5,'Competitor Address List'!$A$6:$M$205,4)</f>
        <v>32.5</v>
      </c>
      <c r="J89" s="100">
        <f>VLOOKUP($N88+0.5,'Competitor Address List'!$A$6:$M$205,6)</f>
        <v>32.5</v>
      </c>
      <c r="K89" s="102">
        <f>VLOOKUP($N88+0.5,'Competitor Address List'!$A$6:$M$205,7)</f>
        <v>32.5</v>
      </c>
      <c r="L89" s="54">
        <f>VLOOKUP($N88+0.5,'Competitor Address List'!$A$6:$M$205,9)</f>
        <v>32.5</v>
      </c>
      <c r="M89" s="103">
        <f>VLOOKUP($N88+0.5,'Competitor Address List'!$A$6:$M$205,10)</f>
        <v>32.5</v>
      </c>
      <c r="N89" s="312"/>
      <c r="O89" s="314" t="e">
        <f>VLOOKUP($N89,'Competitor Address List'!$A$6:$M$65,15)</f>
        <v>#N/A</v>
      </c>
      <c r="P89" s="290"/>
      <c r="Q89" s="3"/>
      <c r="R89" s="3"/>
      <c r="S89" s="315"/>
      <c r="T89" s="316"/>
      <c r="U89" s="316"/>
      <c r="V89" s="293"/>
      <c r="W89" s="293"/>
      <c r="X89" s="268"/>
      <c r="Y89" s="298"/>
      <c r="Z89" s="300"/>
      <c r="AA89" s="300"/>
      <c r="AB89" s="291"/>
      <c r="AC89" s="291"/>
      <c r="AD89" s="283"/>
      <c r="AE89" s="302"/>
      <c r="AF89" s="300"/>
      <c r="AG89" s="300"/>
      <c r="AH89" s="291"/>
      <c r="AI89" s="291"/>
      <c r="AJ89" s="268"/>
    </row>
    <row r="90" spans="1:36" ht="20.100000000000001" customHeight="1" x14ac:dyDescent="0.2">
      <c r="A90" s="303">
        <f>RANK(P90,$P$26:$P$225,$Q$24)</f>
        <v>33</v>
      </c>
      <c r="B90" s="305" t="str">
        <f t="shared" ref="B90" si="338">AE90</f>
        <v xml:space="preserve"> </v>
      </c>
      <c r="C90" s="338" t="str">
        <f t="shared" ref="C90" si="339">AF90</f>
        <v xml:space="preserve"> </v>
      </c>
      <c r="D90" s="307" t="str">
        <f t="shared" ref="D90" si="340">AG90</f>
        <v xml:space="preserve"> </v>
      </c>
      <c r="E90" s="294" t="str">
        <f t="shared" ref="E90" si="341">AH90</f>
        <v xml:space="preserve"> </v>
      </c>
      <c r="F90" s="309" t="str">
        <f t="shared" ref="F90:G90" si="342">AI90</f>
        <v xml:space="preserve"> </v>
      </c>
      <c r="G90" s="266">
        <f t="shared" si="342"/>
        <v>9</v>
      </c>
      <c r="H90" s="104">
        <f>VLOOKUP($N90,'Competitor Address List'!$A$6:$M$205,3)</f>
        <v>33</v>
      </c>
      <c r="I90" s="105">
        <f>VLOOKUP($N90,'Competitor Address List'!$A$6:$M$205,4)</f>
        <v>33</v>
      </c>
      <c r="J90" s="104">
        <f>VLOOKUP($N90,'Competitor Address List'!$A$6:$M$205,6)</f>
        <v>33</v>
      </c>
      <c r="K90" s="106">
        <f>VLOOKUP($N90,'Competitor Address List'!$A$6:$M$205,7)</f>
        <v>33</v>
      </c>
      <c r="L90" s="55">
        <f>VLOOKUP($N90,'Competitor Address List'!$A$6:$M$205,9)</f>
        <v>33</v>
      </c>
      <c r="M90" s="107">
        <f>VLOOKUP($N90,'Competitor Address List'!$A$6:$M$205,10)</f>
        <v>33</v>
      </c>
      <c r="N90" s="311">
        <v>33</v>
      </c>
      <c r="O90" s="313">
        <f>VLOOKUP($N90,'Competitor Address List'!$A$6:$M$205,11)</f>
        <v>33</v>
      </c>
      <c r="P90" s="289">
        <f t="shared" ref="P90" si="343">P88+1</f>
        <v>1466.3</v>
      </c>
      <c r="Q90" s="3"/>
      <c r="R90" s="3"/>
      <c r="S90" s="315" t="str">
        <f>IF(VLOOKUP($N90,'Competitor Address List'!$A$6:$M$205,2)=S$25,1,"X")</f>
        <v>X</v>
      </c>
      <c r="T90" s="316" t="str">
        <f>IF(VLOOKUP($N90,'Competitor Address List'!$A$6:$M$205,2)=T$25,1,"X")</f>
        <v>X</v>
      </c>
      <c r="U90" s="316" t="str">
        <f>IF(VLOOKUP($N90,'Competitor Address List'!$A$6:$M$205,2)=U$25,1,"X")</f>
        <v>X</v>
      </c>
      <c r="V90" s="293" t="str">
        <f>IF(OR(VLOOKUP($N90,'Competitor Address List'!$A$6:$M$205,2)=V$25,W90=1),1,"X")</f>
        <v>X</v>
      </c>
      <c r="W90" s="293" t="str">
        <f>IF(VLOOKUP($N90,'Competitor Address List'!$A$6:$M$205,2)=W$25,1,"X")</f>
        <v>X</v>
      </c>
      <c r="X90" s="268">
        <f>IF(VLOOKUP($N90,'Competitor Address List'!$A$6:$M$205,2)=X$25,1,"X")</f>
        <v>1</v>
      </c>
      <c r="Y90" s="297" t="str">
        <f t="shared" ref="Y90" si="344">IF(S90="X","-",$P90)</f>
        <v>-</v>
      </c>
      <c r="Z90" s="299" t="str">
        <f t="shared" ref="Z90" si="345">IF(T90="X","-",$P90)</f>
        <v>-</v>
      </c>
      <c r="AA90" s="299" t="str">
        <f t="shared" ref="AA90" si="346">IF(U90="X","-",$P90)</f>
        <v>-</v>
      </c>
      <c r="AB90" s="286" t="str">
        <f t="shared" ref="AB90" si="347">IF(V90="X","-",$P90)</f>
        <v>-</v>
      </c>
      <c r="AC90" s="286" t="str">
        <f t="shared" ref="AC90" si="348">IF(W90="X","-",$P90)</f>
        <v>-</v>
      </c>
      <c r="AD90" s="282">
        <f>IF(X90="X","-",$P90)</f>
        <v>1466.3</v>
      </c>
      <c r="AE90" s="301" t="str">
        <f t="shared" ref="AE90:AJ90" si="349">IF(Y90="-"," ",RANK(Y90,Y$26:Y$225,$Q$24))</f>
        <v xml:space="preserve"> </v>
      </c>
      <c r="AF90" s="299" t="str">
        <f t="shared" si="349"/>
        <v xml:space="preserve"> </v>
      </c>
      <c r="AG90" s="299" t="str">
        <f t="shared" si="349"/>
        <v xml:space="preserve"> </v>
      </c>
      <c r="AH90" s="286" t="str">
        <f t="shared" si="349"/>
        <v xml:space="preserve"> </v>
      </c>
      <c r="AI90" s="286" t="str">
        <f t="shared" si="349"/>
        <v xml:space="preserve"> </v>
      </c>
      <c r="AJ90" s="268">
        <f t="shared" si="349"/>
        <v>9</v>
      </c>
    </row>
    <row r="91" spans="1:36" ht="20.100000000000001" customHeight="1" x14ac:dyDescent="0.2">
      <c r="A91" s="304"/>
      <c r="B91" s="306"/>
      <c r="C91" s="339"/>
      <c r="D91" s="308"/>
      <c r="E91" s="295"/>
      <c r="F91" s="310"/>
      <c r="G91" s="267"/>
      <c r="H91" s="100">
        <f>VLOOKUP($N90+0.5,'Competitor Address List'!$A$6:$M$205,3)</f>
        <v>33.5</v>
      </c>
      <c r="I91" s="101">
        <f>VLOOKUP($N90+0.5,'Competitor Address List'!$A$6:$M$205,4)</f>
        <v>33.5</v>
      </c>
      <c r="J91" s="100">
        <f>VLOOKUP($N90+0.5,'Competitor Address List'!$A$6:$M$205,6)</f>
        <v>33.5</v>
      </c>
      <c r="K91" s="102">
        <f>VLOOKUP($N90+0.5,'Competitor Address List'!$A$6:$M$205,7)</f>
        <v>33.5</v>
      </c>
      <c r="L91" s="54">
        <f>VLOOKUP($N90+0.5,'Competitor Address List'!$A$6:$M$205,9)</f>
        <v>33.5</v>
      </c>
      <c r="M91" s="103">
        <f>VLOOKUP($N90+0.5,'Competitor Address List'!$A$6:$M$205,10)</f>
        <v>33.5</v>
      </c>
      <c r="N91" s="312"/>
      <c r="O91" s="314" t="e">
        <f>VLOOKUP($N91,'Competitor Address List'!$A$6:$M$65,15)</f>
        <v>#N/A</v>
      </c>
      <c r="P91" s="290"/>
      <c r="Q91" s="3"/>
      <c r="R91" s="3"/>
      <c r="S91" s="315"/>
      <c r="T91" s="316"/>
      <c r="U91" s="316"/>
      <c r="V91" s="293"/>
      <c r="W91" s="293"/>
      <c r="X91" s="268"/>
      <c r="Y91" s="298"/>
      <c r="Z91" s="300"/>
      <c r="AA91" s="300"/>
      <c r="AB91" s="291"/>
      <c r="AC91" s="291"/>
      <c r="AD91" s="283"/>
      <c r="AE91" s="302"/>
      <c r="AF91" s="300"/>
      <c r="AG91" s="300"/>
      <c r="AH91" s="291"/>
      <c r="AI91" s="291"/>
      <c r="AJ91" s="268"/>
    </row>
    <row r="92" spans="1:36" ht="20.100000000000001" customHeight="1" x14ac:dyDescent="0.2">
      <c r="A92" s="303">
        <f>RANK(P92,$P$26:$P$225,$Q$24)</f>
        <v>34</v>
      </c>
      <c r="B92" s="305" t="str">
        <f t="shared" ref="B92" si="350">AE92</f>
        <v xml:space="preserve"> </v>
      </c>
      <c r="C92" s="338" t="str">
        <f t="shared" ref="C92" si="351">AF92</f>
        <v xml:space="preserve"> </v>
      </c>
      <c r="D92" s="307" t="str">
        <f t="shared" ref="D92" si="352">AG92</f>
        <v xml:space="preserve"> </v>
      </c>
      <c r="E92" s="294" t="str">
        <f t="shared" ref="E92" si="353">AH92</f>
        <v xml:space="preserve"> </v>
      </c>
      <c r="F92" s="309" t="str">
        <f t="shared" ref="F92:G92" si="354">AI92</f>
        <v xml:space="preserve"> </v>
      </c>
      <c r="G92" s="266">
        <f t="shared" si="354"/>
        <v>10</v>
      </c>
      <c r="H92" s="104">
        <f>VLOOKUP($N92,'Competitor Address List'!$A$6:$M$205,3)</f>
        <v>34</v>
      </c>
      <c r="I92" s="105">
        <f>VLOOKUP($N92,'Competitor Address List'!$A$6:$M$205,4)</f>
        <v>34</v>
      </c>
      <c r="J92" s="104">
        <f>VLOOKUP($N92,'Competitor Address List'!$A$6:$M$205,6)</f>
        <v>34</v>
      </c>
      <c r="K92" s="106">
        <f>VLOOKUP($N92,'Competitor Address List'!$A$6:$M$205,7)</f>
        <v>34</v>
      </c>
      <c r="L92" s="55">
        <f>VLOOKUP($N92,'Competitor Address List'!$A$6:$M$205,9)</f>
        <v>34</v>
      </c>
      <c r="M92" s="107">
        <f>VLOOKUP($N92,'Competitor Address List'!$A$6:$M$205,10)</f>
        <v>34</v>
      </c>
      <c r="N92" s="311">
        <v>34</v>
      </c>
      <c r="O92" s="313">
        <f>VLOOKUP($N92,'Competitor Address List'!$A$6:$M$205,11)</f>
        <v>34</v>
      </c>
      <c r="P92" s="289">
        <f t="shared" ref="P92" si="355">P90+1</f>
        <v>1467.3</v>
      </c>
      <c r="Q92" s="3"/>
      <c r="R92" s="3"/>
      <c r="S92" s="315" t="str">
        <f>IF(VLOOKUP($N92,'Competitor Address List'!$A$6:$M$205,2)=S$25,1,"X")</f>
        <v>X</v>
      </c>
      <c r="T92" s="316" t="str">
        <f>IF(VLOOKUP($N92,'Competitor Address List'!$A$6:$M$205,2)=T$25,1,"X")</f>
        <v>X</v>
      </c>
      <c r="U92" s="316" t="str">
        <f>IF(VLOOKUP($N92,'Competitor Address List'!$A$6:$M$205,2)=U$25,1,"X")</f>
        <v>X</v>
      </c>
      <c r="V92" s="293" t="str">
        <f>IF(OR(VLOOKUP($N92,'Competitor Address List'!$A$6:$M$205,2)=V$25,W92=1),1,"X")</f>
        <v>X</v>
      </c>
      <c r="W92" s="293" t="str">
        <f>IF(VLOOKUP($N92,'Competitor Address List'!$A$6:$M$205,2)=W$25,1,"X")</f>
        <v>X</v>
      </c>
      <c r="X92" s="268">
        <f>IF(VLOOKUP($N92,'Competitor Address List'!$A$6:$M$205,2)=X$25,1,"X")</f>
        <v>1</v>
      </c>
      <c r="Y92" s="297" t="str">
        <f t="shared" ref="Y92" si="356">IF(S92="X","-",$P92)</f>
        <v>-</v>
      </c>
      <c r="Z92" s="299" t="str">
        <f t="shared" ref="Z92" si="357">IF(T92="X","-",$P92)</f>
        <v>-</v>
      </c>
      <c r="AA92" s="299" t="str">
        <f t="shared" ref="AA92" si="358">IF(U92="X","-",$P92)</f>
        <v>-</v>
      </c>
      <c r="AB92" s="286" t="str">
        <f t="shared" ref="AB92" si="359">IF(V92="X","-",$P92)</f>
        <v>-</v>
      </c>
      <c r="AC92" s="286" t="str">
        <f t="shared" ref="AC92" si="360">IF(W92="X","-",$P92)</f>
        <v>-</v>
      </c>
      <c r="AD92" s="282">
        <f>IF(X92="X","-",$P92)</f>
        <v>1467.3</v>
      </c>
      <c r="AE92" s="301" t="str">
        <f t="shared" ref="AE92:AJ92" si="361">IF(Y92="-"," ",RANK(Y92,Y$26:Y$225,$Q$24))</f>
        <v xml:space="preserve"> </v>
      </c>
      <c r="AF92" s="299" t="str">
        <f t="shared" si="361"/>
        <v xml:space="preserve"> </v>
      </c>
      <c r="AG92" s="299" t="str">
        <f t="shared" si="361"/>
        <v xml:space="preserve"> </v>
      </c>
      <c r="AH92" s="286" t="str">
        <f t="shared" si="361"/>
        <v xml:space="preserve"> </v>
      </c>
      <c r="AI92" s="286" t="str">
        <f t="shared" si="361"/>
        <v xml:space="preserve"> </v>
      </c>
      <c r="AJ92" s="268">
        <f t="shared" si="361"/>
        <v>10</v>
      </c>
    </row>
    <row r="93" spans="1:36" ht="20.100000000000001" customHeight="1" x14ac:dyDescent="0.2">
      <c r="A93" s="304"/>
      <c r="B93" s="306"/>
      <c r="C93" s="339"/>
      <c r="D93" s="308"/>
      <c r="E93" s="295"/>
      <c r="F93" s="310"/>
      <c r="G93" s="267"/>
      <c r="H93" s="100">
        <f>VLOOKUP($N92+0.5,'Competitor Address List'!$A$6:$M$205,3)</f>
        <v>34.5</v>
      </c>
      <c r="I93" s="101">
        <f>VLOOKUP($N92+0.5,'Competitor Address List'!$A$6:$M$205,4)</f>
        <v>34.5</v>
      </c>
      <c r="J93" s="100">
        <f>VLOOKUP($N92+0.5,'Competitor Address List'!$A$6:$M$205,6)</f>
        <v>34.5</v>
      </c>
      <c r="K93" s="102">
        <f>VLOOKUP($N92+0.5,'Competitor Address List'!$A$6:$M$205,7)</f>
        <v>34.5</v>
      </c>
      <c r="L93" s="54">
        <f>VLOOKUP($N92+0.5,'Competitor Address List'!$A$6:$M$205,9)</f>
        <v>34.5</v>
      </c>
      <c r="M93" s="103">
        <f>VLOOKUP($N92+0.5,'Competitor Address List'!$A$6:$M$205,10)</f>
        <v>34.5</v>
      </c>
      <c r="N93" s="312"/>
      <c r="O93" s="314" t="e">
        <f>VLOOKUP($N93,'Competitor Address List'!$A$6:$M$65,15)</f>
        <v>#N/A</v>
      </c>
      <c r="P93" s="290"/>
      <c r="Q93" s="3"/>
      <c r="R93" s="3"/>
      <c r="S93" s="315"/>
      <c r="T93" s="316"/>
      <c r="U93" s="316"/>
      <c r="V93" s="293"/>
      <c r="W93" s="293"/>
      <c r="X93" s="268"/>
      <c r="Y93" s="298"/>
      <c r="Z93" s="300"/>
      <c r="AA93" s="300"/>
      <c r="AB93" s="291"/>
      <c r="AC93" s="291"/>
      <c r="AD93" s="283"/>
      <c r="AE93" s="302"/>
      <c r="AF93" s="300"/>
      <c r="AG93" s="300"/>
      <c r="AH93" s="291"/>
      <c r="AI93" s="291"/>
      <c r="AJ93" s="268"/>
    </row>
    <row r="94" spans="1:36" ht="20.100000000000001" customHeight="1" x14ac:dyDescent="0.2">
      <c r="A94" s="303">
        <f>RANK(P94,$P$26:$P$225,$Q$24)</f>
        <v>35</v>
      </c>
      <c r="B94" s="305" t="str">
        <f t="shared" ref="B94" si="362">AE94</f>
        <v xml:space="preserve"> </v>
      </c>
      <c r="C94" s="338" t="str">
        <f t="shared" ref="C94" si="363">AF94</f>
        <v xml:space="preserve"> </v>
      </c>
      <c r="D94" s="307" t="str">
        <f t="shared" ref="D94" si="364">AG94</f>
        <v xml:space="preserve"> </v>
      </c>
      <c r="E94" s="294" t="str">
        <f t="shared" ref="E94" si="365">AH94</f>
        <v xml:space="preserve"> </v>
      </c>
      <c r="F94" s="309" t="str">
        <f t="shared" ref="F94:G94" si="366">AI94</f>
        <v xml:space="preserve"> </v>
      </c>
      <c r="G94" s="266">
        <f t="shared" si="366"/>
        <v>11</v>
      </c>
      <c r="H94" s="104">
        <f>VLOOKUP($N94,'Competitor Address List'!$A$6:$M$205,3)</f>
        <v>35</v>
      </c>
      <c r="I94" s="105">
        <f>VLOOKUP($N94,'Competitor Address List'!$A$6:$M$205,4)</f>
        <v>35</v>
      </c>
      <c r="J94" s="104">
        <f>VLOOKUP($N94,'Competitor Address List'!$A$6:$M$205,6)</f>
        <v>35</v>
      </c>
      <c r="K94" s="106">
        <f>VLOOKUP($N94,'Competitor Address List'!$A$6:$M$205,7)</f>
        <v>35</v>
      </c>
      <c r="L94" s="55">
        <f>VLOOKUP($N94,'Competitor Address List'!$A$6:$M$205,9)</f>
        <v>35</v>
      </c>
      <c r="M94" s="107">
        <f>VLOOKUP($N94,'Competitor Address List'!$A$6:$M$205,10)</f>
        <v>35</v>
      </c>
      <c r="N94" s="311">
        <v>35</v>
      </c>
      <c r="O94" s="313">
        <f>VLOOKUP($N94,'Competitor Address List'!$A$6:$M$205,11)</f>
        <v>35</v>
      </c>
      <c r="P94" s="289">
        <f t="shared" ref="P94" si="367">P92+1</f>
        <v>1468.3</v>
      </c>
      <c r="Q94" s="3"/>
      <c r="R94" s="3"/>
      <c r="S94" s="315" t="str">
        <f>IF(VLOOKUP($N94,'Competitor Address List'!$A$6:$M$205,2)=S$25,1,"X")</f>
        <v>X</v>
      </c>
      <c r="T94" s="316" t="str">
        <f>IF(VLOOKUP($N94,'Competitor Address List'!$A$6:$M$205,2)=T$25,1,"X")</f>
        <v>X</v>
      </c>
      <c r="U94" s="316" t="str">
        <f>IF(VLOOKUP($N94,'Competitor Address List'!$A$6:$M$205,2)=U$25,1,"X")</f>
        <v>X</v>
      </c>
      <c r="V94" s="293" t="str">
        <f>IF(OR(VLOOKUP($N94,'Competitor Address List'!$A$6:$M$205,2)=V$25,W94=1),1,"X")</f>
        <v>X</v>
      </c>
      <c r="W94" s="293" t="str">
        <f>IF(VLOOKUP($N94,'Competitor Address List'!$A$6:$M$205,2)=W$25,1,"X")</f>
        <v>X</v>
      </c>
      <c r="X94" s="268">
        <f>IF(VLOOKUP($N94,'Competitor Address List'!$A$6:$M$205,2)=X$25,1,"X")</f>
        <v>1</v>
      </c>
      <c r="Y94" s="297" t="str">
        <f t="shared" ref="Y94" si="368">IF(S94="X","-",$P94)</f>
        <v>-</v>
      </c>
      <c r="Z94" s="299" t="str">
        <f t="shared" ref="Z94" si="369">IF(T94="X","-",$P94)</f>
        <v>-</v>
      </c>
      <c r="AA94" s="299" t="str">
        <f t="shared" ref="AA94" si="370">IF(U94="X","-",$P94)</f>
        <v>-</v>
      </c>
      <c r="AB94" s="286" t="str">
        <f t="shared" ref="AB94" si="371">IF(V94="X","-",$P94)</f>
        <v>-</v>
      </c>
      <c r="AC94" s="286" t="str">
        <f t="shared" ref="AC94" si="372">IF(W94="X","-",$P94)</f>
        <v>-</v>
      </c>
      <c r="AD94" s="282">
        <f>IF(X94="X","-",$P94)</f>
        <v>1468.3</v>
      </c>
      <c r="AE94" s="301" t="str">
        <f t="shared" ref="AE94:AJ94" si="373">IF(Y94="-"," ",RANK(Y94,Y$26:Y$225,$Q$24))</f>
        <v xml:space="preserve"> </v>
      </c>
      <c r="AF94" s="299" t="str">
        <f t="shared" si="373"/>
        <v xml:space="preserve"> </v>
      </c>
      <c r="AG94" s="299" t="str">
        <f t="shared" si="373"/>
        <v xml:space="preserve"> </v>
      </c>
      <c r="AH94" s="286" t="str">
        <f t="shared" si="373"/>
        <v xml:space="preserve"> </v>
      </c>
      <c r="AI94" s="286" t="str">
        <f t="shared" si="373"/>
        <v xml:space="preserve"> </v>
      </c>
      <c r="AJ94" s="268">
        <f t="shared" si="373"/>
        <v>11</v>
      </c>
    </row>
    <row r="95" spans="1:36" ht="20.100000000000001" customHeight="1" x14ac:dyDescent="0.2">
      <c r="A95" s="304"/>
      <c r="B95" s="306"/>
      <c r="C95" s="339"/>
      <c r="D95" s="308"/>
      <c r="E95" s="295"/>
      <c r="F95" s="310"/>
      <c r="G95" s="267"/>
      <c r="H95" s="100">
        <f>VLOOKUP($N94+0.5,'Competitor Address List'!$A$6:$M$205,3)</f>
        <v>35.5</v>
      </c>
      <c r="I95" s="101">
        <f>VLOOKUP($N94+0.5,'Competitor Address List'!$A$6:$M$205,4)</f>
        <v>35.5</v>
      </c>
      <c r="J95" s="100">
        <f>VLOOKUP($N94+0.5,'Competitor Address List'!$A$6:$M$205,6)</f>
        <v>35.5</v>
      </c>
      <c r="K95" s="102">
        <f>VLOOKUP($N94+0.5,'Competitor Address List'!$A$6:$M$205,7)</f>
        <v>35.5</v>
      </c>
      <c r="L95" s="54">
        <f>VLOOKUP($N94+0.5,'Competitor Address List'!$A$6:$M$205,9)</f>
        <v>35.5</v>
      </c>
      <c r="M95" s="103">
        <f>VLOOKUP($N94+0.5,'Competitor Address List'!$A$6:$M$205,10)</f>
        <v>35.5</v>
      </c>
      <c r="N95" s="312"/>
      <c r="O95" s="314" t="e">
        <f>VLOOKUP($N95,'Competitor Address List'!$A$6:$M$65,15)</f>
        <v>#N/A</v>
      </c>
      <c r="P95" s="290"/>
      <c r="Q95" s="3"/>
      <c r="R95" s="3"/>
      <c r="S95" s="315"/>
      <c r="T95" s="316"/>
      <c r="U95" s="316"/>
      <c r="V95" s="293"/>
      <c r="W95" s="293"/>
      <c r="X95" s="268"/>
      <c r="Y95" s="298"/>
      <c r="Z95" s="300"/>
      <c r="AA95" s="300"/>
      <c r="AB95" s="291"/>
      <c r="AC95" s="291"/>
      <c r="AD95" s="283"/>
      <c r="AE95" s="302"/>
      <c r="AF95" s="300"/>
      <c r="AG95" s="300"/>
      <c r="AH95" s="291"/>
      <c r="AI95" s="291"/>
      <c r="AJ95" s="268"/>
    </row>
    <row r="96" spans="1:36" ht="20.100000000000001" customHeight="1" x14ac:dyDescent="0.2">
      <c r="A96" s="303">
        <f>RANK(P96,$P$26:$P$225,$Q$24)</f>
        <v>36</v>
      </c>
      <c r="B96" s="305" t="str">
        <f t="shared" ref="B96" si="374">AE96</f>
        <v xml:space="preserve"> </v>
      </c>
      <c r="C96" s="338" t="str">
        <f t="shared" ref="C96" si="375">AF96</f>
        <v xml:space="preserve"> </v>
      </c>
      <c r="D96" s="307" t="str">
        <f t="shared" ref="D96" si="376">AG96</f>
        <v xml:space="preserve"> </v>
      </c>
      <c r="E96" s="294" t="str">
        <f t="shared" ref="E96" si="377">AH96</f>
        <v xml:space="preserve"> </v>
      </c>
      <c r="F96" s="309" t="str">
        <f t="shared" ref="F96:G96" si="378">AI96</f>
        <v xml:space="preserve"> </v>
      </c>
      <c r="G96" s="266">
        <f t="shared" si="378"/>
        <v>12</v>
      </c>
      <c r="H96" s="104">
        <f>VLOOKUP($N96,'Competitor Address List'!$A$6:$M$205,3)</f>
        <v>36</v>
      </c>
      <c r="I96" s="105">
        <f>VLOOKUP($N96,'Competitor Address List'!$A$6:$M$205,4)</f>
        <v>36</v>
      </c>
      <c r="J96" s="104">
        <f>VLOOKUP($N96,'Competitor Address List'!$A$6:$M$205,6)</f>
        <v>36</v>
      </c>
      <c r="K96" s="106">
        <f>VLOOKUP($N96,'Competitor Address List'!$A$6:$M$205,7)</f>
        <v>36</v>
      </c>
      <c r="L96" s="55">
        <f>VLOOKUP($N96,'Competitor Address List'!$A$6:$M$205,9)</f>
        <v>36</v>
      </c>
      <c r="M96" s="107">
        <f>VLOOKUP($N96,'Competitor Address List'!$A$6:$M$205,10)</f>
        <v>36</v>
      </c>
      <c r="N96" s="311">
        <v>36</v>
      </c>
      <c r="O96" s="313">
        <f>VLOOKUP($N96,'Competitor Address List'!$A$6:$M$205,11)</f>
        <v>36</v>
      </c>
      <c r="P96" s="289">
        <f t="shared" ref="P96" si="379">P94+1</f>
        <v>1469.3</v>
      </c>
      <c r="Q96" s="3"/>
      <c r="R96" s="3"/>
      <c r="S96" s="315" t="str">
        <f>IF(VLOOKUP($N96,'Competitor Address List'!$A$6:$M$205,2)=S$25,1,"X")</f>
        <v>X</v>
      </c>
      <c r="T96" s="316" t="str">
        <f>IF(VLOOKUP($N96,'Competitor Address List'!$A$6:$M$205,2)=T$25,1,"X")</f>
        <v>X</v>
      </c>
      <c r="U96" s="316" t="str">
        <f>IF(VLOOKUP($N96,'Competitor Address List'!$A$6:$M$205,2)=U$25,1,"X")</f>
        <v>X</v>
      </c>
      <c r="V96" s="293" t="str">
        <f>IF(OR(VLOOKUP($N96,'Competitor Address List'!$A$6:$M$205,2)=V$25,W96=1),1,"X")</f>
        <v>X</v>
      </c>
      <c r="W96" s="293" t="str">
        <f>IF(VLOOKUP($N96,'Competitor Address List'!$A$6:$M$205,2)=W$25,1,"X")</f>
        <v>X</v>
      </c>
      <c r="X96" s="268">
        <f>IF(VLOOKUP($N96,'Competitor Address List'!$A$6:$M$205,2)=X$25,1,"X")</f>
        <v>1</v>
      </c>
      <c r="Y96" s="297" t="str">
        <f t="shared" ref="Y96" si="380">IF(S96="X","-",$P96)</f>
        <v>-</v>
      </c>
      <c r="Z96" s="299" t="str">
        <f t="shared" ref="Z96" si="381">IF(T96="X","-",$P96)</f>
        <v>-</v>
      </c>
      <c r="AA96" s="299" t="str">
        <f t="shared" ref="AA96" si="382">IF(U96="X","-",$P96)</f>
        <v>-</v>
      </c>
      <c r="AB96" s="286" t="str">
        <f t="shared" ref="AB96" si="383">IF(V96="X","-",$P96)</f>
        <v>-</v>
      </c>
      <c r="AC96" s="286" t="str">
        <f t="shared" ref="AC96" si="384">IF(W96="X","-",$P96)</f>
        <v>-</v>
      </c>
      <c r="AD96" s="282">
        <f>IF(X96="X","-",$P96)</f>
        <v>1469.3</v>
      </c>
      <c r="AE96" s="301" t="str">
        <f t="shared" ref="AE96:AJ96" si="385">IF(Y96="-"," ",RANK(Y96,Y$26:Y$225,$Q$24))</f>
        <v xml:space="preserve"> </v>
      </c>
      <c r="AF96" s="299" t="str">
        <f t="shared" si="385"/>
        <v xml:space="preserve"> </v>
      </c>
      <c r="AG96" s="299" t="str">
        <f t="shared" si="385"/>
        <v xml:space="preserve"> </v>
      </c>
      <c r="AH96" s="286" t="str">
        <f t="shared" si="385"/>
        <v xml:space="preserve"> </v>
      </c>
      <c r="AI96" s="286" t="str">
        <f t="shared" si="385"/>
        <v xml:space="preserve"> </v>
      </c>
      <c r="AJ96" s="268">
        <f t="shared" si="385"/>
        <v>12</v>
      </c>
    </row>
    <row r="97" spans="1:36" ht="20.100000000000001" customHeight="1" x14ac:dyDescent="0.2">
      <c r="A97" s="304"/>
      <c r="B97" s="306"/>
      <c r="C97" s="339"/>
      <c r="D97" s="308"/>
      <c r="E97" s="295"/>
      <c r="F97" s="310"/>
      <c r="G97" s="267"/>
      <c r="H97" s="100">
        <f>VLOOKUP($N96+0.5,'Competitor Address List'!$A$6:$M$205,3)</f>
        <v>36.5</v>
      </c>
      <c r="I97" s="101">
        <f>VLOOKUP($N96+0.5,'Competitor Address List'!$A$6:$M$205,4)</f>
        <v>36.5</v>
      </c>
      <c r="J97" s="100">
        <f>VLOOKUP($N96+0.5,'Competitor Address List'!$A$6:$M$205,6)</f>
        <v>36.5</v>
      </c>
      <c r="K97" s="102">
        <f>VLOOKUP($N96+0.5,'Competitor Address List'!$A$6:$M$205,7)</f>
        <v>36.5</v>
      </c>
      <c r="L97" s="54">
        <f>VLOOKUP($N96+0.5,'Competitor Address List'!$A$6:$M$205,9)</f>
        <v>36.5</v>
      </c>
      <c r="M97" s="103">
        <f>VLOOKUP($N96+0.5,'Competitor Address List'!$A$6:$M$205,10)</f>
        <v>36.5</v>
      </c>
      <c r="N97" s="312"/>
      <c r="O97" s="314" t="e">
        <f>VLOOKUP($N97,'Competitor Address List'!$A$6:$M$65,15)</f>
        <v>#N/A</v>
      </c>
      <c r="P97" s="290"/>
      <c r="Q97" s="3"/>
      <c r="R97" s="3"/>
      <c r="S97" s="315"/>
      <c r="T97" s="316"/>
      <c r="U97" s="316"/>
      <c r="V97" s="293"/>
      <c r="W97" s="293"/>
      <c r="X97" s="268"/>
      <c r="Y97" s="298"/>
      <c r="Z97" s="300"/>
      <c r="AA97" s="300"/>
      <c r="AB97" s="291"/>
      <c r="AC97" s="291"/>
      <c r="AD97" s="283"/>
      <c r="AE97" s="302"/>
      <c r="AF97" s="300"/>
      <c r="AG97" s="300"/>
      <c r="AH97" s="291"/>
      <c r="AI97" s="291"/>
      <c r="AJ97" s="268"/>
    </row>
    <row r="98" spans="1:36" ht="20.100000000000001" customHeight="1" x14ac:dyDescent="0.2">
      <c r="A98" s="303">
        <f>RANK(P98,$P$26:$P$225,$Q$24)</f>
        <v>37</v>
      </c>
      <c r="B98" s="305" t="str">
        <f t="shared" ref="B98" si="386">AE98</f>
        <v xml:space="preserve"> </v>
      </c>
      <c r="C98" s="338" t="str">
        <f t="shared" ref="C98" si="387">AF98</f>
        <v xml:space="preserve"> </v>
      </c>
      <c r="D98" s="307" t="str">
        <f t="shared" ref="D98" si="388">AG98</f>
        <v xml:space="preserve"> </v>
      </c>
      <c r="E98" s="294" t="str">
        <f t="shared" ref="E98" si="389">AH98</f>
        <v xml:space="preserve"> </v>
      </c>
      <c r="F98" s="309" t="str">
        <f t="shared" ref="F98:G98" si="390">AI98</f>
        <v xml:space="preserve"> </v>
      </c>
      <c r="G98" s="266">
        <f t="shared" si="390"/>
        <v>13</v>
      </c>
      <c r="H98" s="104">
        <f>VLOOKUP($N98,'Competitor Address List'!$A$6:$M$205,3)</f>
        <v>37</v>
      </c>
      <c r="I98" s="105">
        <f>VLOOKUP($N98,'Competitor Address List'!$A$6:$M$205,4)</f>
        <v>37</v>
      </c>
      <c r="J98" s="104">
        <f>VLOOKUP($N98,'Competitor Address List'!$A$6:$M$205,6)</f>
        <v>37</v>
      </c>
      <c r="K98" s="106">
        <f>VLOOKUP($N98,'Competitor Address List'!$A$6:$M$205,7)</f>
        <v>37</v>
      </c>
      <c r="L98" s="55">
        <f>VLOOKUP($N98,'Competitor Address List'!$A$6:$M$205,9)</f>
        <v>37</v>
      </c>
      <c r="M98" s="107">
        <f>VLOOKUP($N98,'Competitor Address List'!$A$6:$M$205,10)</f>
        <v>37</v>
      </c>
      <c r="N98" s="311">
        <v>37</v>
      </c>
      <c r="O98" s="313">
        <f>VLOOKUP($N98,'Competitor Address List'!$A$6:$M$205,11)</f>
        <v>37</v>
      </c>
      <c r="P98" s="289">
        <f t="shared" ref="P98" si="391">P96+1</f>
        <v>1470.3</v>
      </c>
      <c r="Q98" s="3"/>
      <c r="R98" s="3"/>
      <c r="S98" s="315" t="str">
        <f>IF(VLOOKUP($N98,'Competitor Address List'!$A$6:$M$205,2)=S$25,1,"X")</f>
        <v>X</v>
      </c>
      <c r="T98" s="316" t="str">
        <f>IF(VLOOKUP($N98,'Competitor Address List'!$A$6:$M$205,2)=T$25,1,"X")</f>
        <v>X</v>
      </c>
      <c r="U98" s="316" t="str">
        <f>IF(VLOOKUP($N98,'Competitor Address List'!$A$6:$M$205,2)=U$25,1,"X")</f>
        <v>X</v>
      </c>
      <c r="V98" s="293" t="str">
        <f>IF(OR(VLOOKUP($N98,'Competitor Address List'!$A$6:$M$205,2)=V$25,W98=1),1,"X")</f>
        <v>X</v>
      </c>
      <c r="W98" s="293" t="str">
        <f>IF(VLOOKUP($N98,'Competitor Address List'!$A$6:$M$205,2)=W$25,1,"X")</f>
        <v>X</v>
      </c>
      <c r="X98" s="268">
        <f>IF(VLOOKUP($N98,'Competitor Address List'!$A$6:$M$205,2)=X$25,1,"X")</f>
        <v>1</v>
      </c>
      <c r="Y98" s="297" t="str">
        <f t="shared" ref="Y98" si="392">IF(S98="X","-",$P98)</f>
        <v>-</v>
      </c>
      <c r="Z98" s="299" t="str">
        <f t="shared" ref="Z98" si="393">IF(T98="X","-",$P98)</f>
        <v>-</v>
      </c>
      <c r="AA98" s="299" t="str">
        <f t="shared" ref="AA98" si="394">IF(U98="X","-",$P98)</f>
        <v>-</v>
      </c>
      <c r="AB98" s="286" t="str">
        <f t="shared" ref="AB98" si="395">IF(V98="X","-",$P98)</f>
        <v>-</v>
      </c>
      <c r="AC98" s="286" t="str">
        <f t="shared" ref="AC98" si="396">IF(W98="X","-",$P98)</f>
        <v>-</v>
      </c>
      <c r="AD98" s="282">
        <f>IF(X98="X","-",$P98)</f>
        <v>1470.3</v>
      </c>
      <c r="AE98" s="301" t="str">
        <f t="shared" ref="AE98:AJ98" si="397">IF(Y98="-"," ",RANK(Y98,Y$26:Y$225,$Q$24))</f>
        <v xml:space="preserve"> </v>
      </c>
      <c r="AF98" s="299" t="str">
        <f t="shared" si="397"/>
        <v xml:space="preserve"> </v>
      </c>
      <c r="AG98" s="299" t="str">
        <f t="shared" si="397"/>
        <v xml:space="preserve"> </v>
      </c>
      <c r="AH98" s="286" t="str">
        <f t="shared" si="397"/>
        <v xml:space="preserve"> </v>
      </c>
      <c r="AI98" s="286" t="str">
        <f t="shared" si="397"/>
        <v xml:space="preserve"> </v>
      </c>
      <c r="AJ98" s="268">
        <f t="shared" si="397"/>
        <v>13</v>
      </c>
    </row>
    <row r="99" spans="1:36" ht="20.100000000000001" customHeight="1" x14ac:dyDescent="0.2">
      <c r="A99" s="304"/>
      <c r="B99" s="306"/>
      <c r="C99" s="339"/>
      <c r="D99" s="308"/>
      <c r="E99" s="295"/>
      <c r="F99" s="310"/>
      <c r="G99" s="267"/>
      <c r="H99" s="100">
        <f>VLOOKUP($N98+0.5,'Competitor Address List'!$A$6:$M$205,3)</f>
        <v>37.5</v>
      </c>
      <c r="I99" s="101">
        <f>VLOOKUP($N98+0.5,'Competitor Address List'!$A$6:$M$205,4)</f>
        <v>37.5</v>
      </c>
      <c r="J99" s="100">
        <f>VLOOKUP($N98+0.5,'Competitor Address List'!$A$6:$M$205,6)</f>
        <v>37.5</v>
      </c>
      <c r="K99" s="102">
        <f>VLOOKUP($N98+0.5,'Competitor Address List'!$A$6:$M$205,7)</f>
        <v>37.5</v>
      </c>
      <c r="L99" s="54">
        <f>VLOOKUP($N98+0.5,'Competitor Address List'!$A$6:$M$205,9)</f>
        <v>37.5</v>
      </c>
      <c r="M99" s="103">
        <f>VLOOKUP($N98+0.5,'Competitor Address List'!$A$6:$M$205,10)</f>
        <v>37.5</v>
      </c>
      <c r="N99" s="312"/>
      <c r="O99" s="314" t="e">
        <f>VLOOKUP($N99,'Competitor Address List'!$A$6:$M$65,15)</f>
        <v>#N/A</v>
      </c>
      <c r="P99" s="290"/>
      <c r="Q99" s="3"/>
      <c r="R99" s="3"/>
      <c r="S99" s="318"/>
      <c r="T99" s="316"/>
      <c r="U99" s="299"/>
      <c r="V99" s="286"/>
      <c r="W99" s="286"/>
      <c r="X99" s="268"/>
      <c r="Y99" s="298"/>
      <c r="Z99" s="300"/>
      <c r="AA99" s="300"/>
      <c r="AB99" s="291"/>
      <c r="AC99" s="291"/>
      <c r="AD99" s="283"/>
      <c r="AE99" s="302"/>
      <c r="AF99" s="300"/>
      <c r="AG99" s="300"/>
      <c r="AH99" s="291"/>
      <c r="AI99" s="291"/>
      <c r="AJ99" s="268"/>
    </row>
    <row r="100" spans="1:36" ht="20.100000000000001" customHeight="1" x14ac:dyDescent="0.2">
      <c r="A100" s="303">
        <f>RANK(P100,$P$26:$P$225,$Q$24)</f>
        <v>38</v>
      </c>
      <c r="B100" s="305" t="str">
        <f t="shared" ref="B100" si="398">AE100</f>
        <v xml:space="preserve"> </v>
      </c>
      <c r="C100" s="338" t="str">
        <f t="shared" ref="C100" si="399">AF100</f>
        <v xml:space="preserve"> </v>
      </c>
      <c r="D100" s="307" t="str">
        <f t="shared" ref="D100" si="400">AG100</f>
        <v xml:space="preserve"> </v>
      </c>
      <c r="E100" s="294" t="str">
        <f t="shared" ref="E100" si="401">AH100</f>
        <v xml:space="preserve"> </v>
      </c>
      <c r="F100" s="309" t="str">
        <f t="shared" ref="F100:G100" si="402">AI100</f>
        <v xml:space="preserve"> </v>
      </c>
      <c r="G100" s="266">
        <f t="shared" si="402"/>
        <v>14</v>
      </c>
      <c r="H100" s="104">
        <f>VLOOKUP($N100,'Competitor Address List'!$A$6:$M$205,3)</f>
        <v>38</v>
      </c>
      <c r="I100" s="105">
        <f>VLOOKUP($N100,'Competitor Address List'!$A$6:$M$205,4)</f>
        <v>38</v>
      </c>
      <c r="J100" s="104">
        <f>VLOOKUP($N100,'Competitor Address List'!$A$6:$M$205,6)</f>
        <v>38</v>
      </c>
      <c r="K100" s="106">
        <f>VLOOKUP($N100,'Competitor Address List'!$A$6:$M$205,7)</f>
        <v>38</v>
      </c>
      <c r="L100" s="55">
        <f>VLOOKUP($N100,'Competitor Address List'!$A$6:$M$205,9)</f>
        <v>38</v>
      </c>
      <c r="M100" s="107">
        <f>VLOOKUP($N100,'Competitor Address List'!$A$6:$M$205,10)</f>
        <v>38</v>
      </c>
      <c r="N100" s="311">
        <v>38</v>
      </c>
      <c r="O100" s="313">
        <f>VLOOKUP($N100,'Competitor Address List'!$A$6:$M$205,11)</f>
        <v>38</v>
      </c>
      <c r="P100" s="289">
        <f t="shared" ref="P100" si="403">P98+1</f>
        <v>1471.3</v>
      </c>
      <c r="Q100" s="3"/>
      <c r="R100" s="3"/>
      <c r="S100" s="315" t="str">
        <f>IF(VLOOKUP($N100,'Competitor Address List'!$A$6:$M$205,2)=S$25,1,"X")</f>
        <v>X</v>
      </c>
      <c r="T100" s="316" t="str">
        <f>IF(VLOOKUP($N100,'Competitor Address List'!$A$6:$M$205,2)=T$25,1,"X")</f>
        <v>X</v>
      </c>
      <c r="U100" s="316" t="str">
        <f>IF(VLOOKUP($N100,'Competitor Address List'!$A$6:$M$205,2)=U$25,1,"X")</f>
        <v>X</v>
      </c>
      <c r="V100" s="293" t="str">
        <f>IF(OR(VLOOKUP($N100,'Competitor Address List'!$A$6:$M$205,2)=V$25,W100=1),1,"X")</f>
        <v>X</v>
      </c>
      <c r="W100" s="293" t="str">
        <f>IF(VLOOKUP($N100,'Competitor Address List'!$A$6:$M$205,2)=W$25,1,"X")</f>
        <v>X</v>
      </c>
      <c r="X100" s="268">
        <f>IF(VLOOKUP($N100,'Competitor Address List'!$A$6:$M$205,2)=X$25,1,"X")</f>
        <v>1</v>
      </c>
      <c r="Y100" s="297" t="str">
        <f t="shared" ref="Y100" si="404">IF(S100="X","-",$P100)</f>
        <v>-</v>
      </c>
      <c r="Z100" s="299" t="str">
        <f t="shared" ref="Z100" si="405">IF(T100="X","-",$P100)</f>
        <v>-</v>
      </c>
      <c r="AA100" s="299" t="str">
        <f t="shared" ref="AA100" si="406">IF(U100="X","-",$P100)</f>
        <v>-</v>
      </c>
      <c r="AB100" s="286" t="str">
        <f t="shared" ref="AB100" si="407">IF(V100="X","-",$P100)</f>
        <v>-</v>
      </c>
      <c r="AC100" s="286" t="str">
        <f t="shared" ref="AC100" si="408">IF(W100="X","-",$P100)</f>
        <v>-</v>
      </c>
      <c r="AD100" s="282">
        <f>IF(X100="X","-",$P100)</f>
        <v>1471.3</v>
      </c>
      <c r="AE100" s="301" t="str">
        <f t="shared" ref="AE100:AJ100" si="409">IF(Y100="-"," ",RANK(Y100,Y$26:Y$225,$Q$24))</f>
        <v xml:space="preserve"> </v>
      </c>
      <c r="AF100" s="299" t="str">
        <f t="shared" si="409"/>
        <v xml:space="preserve"> </v>
      </c>
      <c r="AG100" s="299" t="str">
        <f t="shared" si="409"/>
        <v xml:space="preserve"> </v>
      </c>
      <c r="AH100" s="286" t="str">
        <f t="shared" si="409"/>
        <v xml:space="preserve"> </v>
      </c>
      <c r="AI100" s="286" t="str">
        <f t="shared" si="409"/>
        <v xml:space="preserve"> </v>
      </c>
      <c r="AJ100" s="268">
        <f t="shared" si="409"/>
        <v>14</v>
      </c>
    </row>
    <row r="101" spans="1:36" ht="20.100000000000001" customHeight="1" x14ac:dyDescent="0.2">
      <c r="A101" s="304"/>
      <c r="B101" s="306"/>
      <c r="C101" s="339"/>
      <c r="D101" s="308"/>
      <c r="E101" s="295"/>
      <c r="F101" s="310"/>
      <c r="G101" s="267"/>
      <c r="H101" s="100">
        <f>VLOOKUP($N100+0.5,'Competitor Address List'!$A$6:$M$205,3)</f>
        <v>38.5</v>
      </c>
      <c r="I101" s="101">
        <f>VLOOKUP($N100+0.5,'Competitor Address List'!$A$6:$M$205,4)</f>
        <v>38.5</v>
      </c>
      <c r="J101" s="100">
        <f>VLOOKUP($N100+0.5,'Competitor Address List'!$A$6:$M$205,6)</f>
        <v>38.5</v>
      </c>
      <c r="K101" s="102">
        <f>VLOOKUP($N100+0.5,'Competitor Address List'!$A$6:$M$205,7)</f>
        <v>38.5</v>
      </c>
      <c r="L101" s="54">
        <f>VLOOKUP($N100+0.5,'Competitor Address List'!$A$6:$M$205,9)</f>
        <v>38.5</v>
      </c>
      <c r="M101" s="103">
        <f>VLOOKUP($N100+0.5,'Competitor Address List'!$A$6:$M$205,10)</f>
        <v>38.5</v>
      </c>
      <c r="N101" s="312"/>
      <c r="O101" s="314" t="e">
        <f>VLOOKUP($N101,'Competitor Address List'!$A$6:$M$65,15)</f>
        <v>#N/A</v>
      </c>
      <c r="P101" s="290"/>
      <c r="Q101" s="3"/>
      <c r="R101" s="3"/>
      <c r="S101" s="315"/>
      <c r="T101" s="316"/>
      <c r="U101" s="316"/>
      <c r="V101" s="293"/>
      <c r="W101" s="293"/>
      <c r="X101" s="268"/>
      <c r="Y101" s="298"/>
      <c r="Z101" s="300"/>
      <c r="AA101" s="300"/>
      <c r="AB101" s="291"/>
      <c r="AC101" s="291"/>
      <c r="AD101" s="283"/>
      <c r="AE101" s="302"/>
      <c r="AF101" s="300"/>
      <c r="AG101" s="300"/>
      <c r="AH101" s="291"/>
      <c r="AI101" s="291"/>
      <c r="AJ101" s="268"/>
    </row>
    <row r="102" spans="1:36" ht="20.100000000000001" customHeight="1" x14ac:dyDescent="0.2">
      <c r="A102" s="303">
        <f>RANK(P102,$P$26:$P$225,$Q$24)</f>
        <v>39</v>
      </c>
      <c r="B102" s="305" t="str">
        <f t="shared" ref="B102" si="410">AE102</f>
        <v xml:space="preserve"> </v>
      </c>
      <c r="C102" s="338" t="str">
        <f t="shared" ref="C102" si="411">AF102</f>
        <v xml:space="preserve"> </v>
      </c>
      <c r="D102" s="307" t="str">
        <f t="shared" ref="D102" si="412">AG102</f>
        <v xml:space="preserve"> </v>
      </c>
      <c r="E102" s="294" t="str">
        <f t="shared" ref="E102" si="413">AH102</f>
        <v xml:space="preserve"> </v>
      </c>
      <c r="F102" s="309" t="str">
        <f t="shared" ref="F102:G102" si="414">AI102</f>
        <v xml:space="preserve"> </v>
      </c>
      <c r="G102" s="266">
        <f t="shared" si="414"/>
        <v>15</v>
      </c>
      <c r="H102" s="104">
        <f>VLOOKUP($N102,'Competitor Address List'!$A$6:$M$205,3)</f>
        <v>39</v>
      </c>
      <c r="I102" s="105">
        <f>VLOOKUP($N102,'Competitor Address List'!$A$6:$M$205,4)</f>
        <v>39</v>
      </c>
      <c r="J102" s="104">
        <f>VLOOKUP($N102,'Competitor Address List'!$A$6:$M$205,6)</f>
        <v>39</v>
      </c>
      <c r="K102" s="106">
        <f>VLOOKUP($N102,'Competitor Address List'!$A$6:$M$205,7)</f>
        <v>39</v>
      </c>
      <c r="L102" s="55">
        <f>VLOOKUP($N102,'Competitor Address List'!$A$6:$M$205,9)</f>
        <v>39</v>
      </c>
      <c r="M102" s="107">
        <f>VLOOKUP($N102,'Competitor Address List'!$A$6:$M$205,10)</f>
        <v>39</v>
      </c>
      <c r="N102" s="311">
        <v>39</v>
      </c>
      <c r="O102" s="313">
        <f>VLOOKUP($N102,'Competitor Address List'!$A$6:$M$205,11)</f>
        <v>39</v>
      </c>
      <c r="P102" s="289">
        <f t="shared" ref="P102" si="415">P100+1</f>
        <v>1472.3</v>
      </c>
      <c r="Q102" s="3"/>
      <c r="R102" s="3"/>
      <c r="S102" s="317" t="str">
        <f>IF(VLOOKUP($N102,'Competitor Address List'!$A$6:$M$205,2)=S$25,1,"X")</f>
        <v>X</v>
      </c>
      <c r="T102" s="316" t="str">
        <f>IF(VLOOKUP($N102,'Competitor Address List'!$A$6:$M$205,2)=T$25,1,"X")</f>
        <v>X</v>
      </c>
      <c r="U102" s="300" t="str">
        <f>IF(VLOOKUP($N102,'Competitor Address List'!$A$6:$M$205,2)=U$25,1,"X")</f>
        <v>X</v>
      </c>
      <c r="V102" s="291" t="str">
        <f>IF(OR(VLOOKUP($N102,'Competitor Address List'!$A$6:$M$205,2)=V$25,W102=1),1,"X")</f>
        <v>X</v>
      </c>
      <c r="W102" s="291" t="str">
        <f>IF(VLOOKUP($N102,'Competitor Address List'!$A$6:$M$205,2)=W$25,1,"X")</f>
        <v>X</v>
      </c>
      <c r="X102" s="268">
        <f>IF(VLOOKUP($N102,'Competitor Address List'!$A$6:$M$205,2)=X$25,1,"X")</f>
        <v>1</v>
      </c>
      <c r="Y102" s="297" t="str">
        <f t="shared" ref="Y102" si="416">IF(S102="X","-",$P102)</f>
        <v>-</v>
      </c>
      <c r="Z102" s="299" t="str">
        <f t="shared" ref="Z102" si="417">IF(T102="X","-",$P102)</f>
        <v>-</v>
      </c>
      <c r="AA102" s="299" t="str">
        <f t="shared" ref="AA102" si="418">IF(U102="X","-",$P102)</f>
        <v>-</v>
      </c>
      <c r="AB102" s="286" t="str">
        <f t="shared" ref="AB102" si="419">IF(V102="X","-",$P102)</f>
        <v>-</v>
      </c>
      <c r="AC102" s="286" t="str">
        <f t="shared" ref="AC102" si="420">IF(W102="X","-",$P102)</f>
        <v>-</v>
      </c>
      <c r="AD102" s="282">
        <f>IF(X102="X","-",$P102)</f>
        <v>1472.3</v>
      </c>
      <c r="AE102" s="301" t="str">
        <f t="shared" ref="AE102:AJ102" si="421">IF(Y102="-"," ",RANK(Y102,Y$26:Y$225,$Q$24))</f>
        <v xml:space="preserve"> </v>
      </c>
      <c r="AF102" s="299" t="str">
        <f t="shared" si="421"/>
        <v xml:space="preserve"> </v>
      </c>
      <c r="AG102" s="299" t="str">
        <f t="shared" si="421"/>
        <v xml:space="preserve"> </v>
      </c>
      <c r="AH102" s="286" t="str">
        <f t="shared" si="421"/>
        <v xml:space="preserve"> </v>
      </c>
      <c r="AI102" s="286" t="str">
        <f t="shared" si="421"/>
        <v xml:space="preserve"> </v>
      </c>
      <c r="AJ102" s="268">
        <f t="shared" si="421"/>
        <v>15</v>
      </c>
    </row>
    <row r="103" spans="1:36" ht="20.100000000000001" customHeight="1" x14ac:dyDescent="0.2">
      <c r="A103" s="304"/>
      <c r="B103" s="306"/>
      <c r="C103" s="339"/>
      <c r="D103" s="308"/>
      <c r="E103" s="295"/>
      <c r="F103" s="310"/>
      <c r="G103" s="267"/>
      <c r="H103" s="100">
        <f>VLOOKUP($N102+0.5,'Competitor Address List'!$A$6:$M$205,3)</f>
        <v>39.5</v>
      </c>
      <c r="I103" s="101">
        <f>VLOOKUP($N102+0.5,'Competitor Address List'!$A$6:$M$205,4)</f>
        <v>39.5</v>
      </c>
      <c r="J103" s="100">
        <f>VLOOKUP($N102+0.5,'Competitor Address List'!$A$6:$M$205,6)</f>
        <v>39.5</v>
      </c>
      <c r="K103" s="102">
        <f>VLOOKUP($N102+0.5,'Competitor Address List'!$A$6:$M$205,7)</f>
        <v>39.5</v>
      </c>
      <c r="L103" s="54">
        <f>VLOOKUP($N102+0.5,'Competitor Address List'!$A$6:$M$205,9)</f>
        <v>39.5</v>
      </c>
      <c r="M103" s="103">
        <f>VLOOKUP($N102+0.5,'Competitor Address List'!$A$6:$M$205,10)</f>
        <v>39.5</v>
      </c>
      <c r="N103" s="312"/>
      <c r="O103" s="314" t="e">
        <f>VLOOKUP($N103,'Competitor Address List'!$A$6:$M$65,15)</f>
        <v>#N/A</v>
      </c>
      <c r="P103" s="290"/>
      <c r="Q103" s="3"/>
      <c r="R103" s="3"/>
      <c r="S103" s="315"/>
      <c r="T103" s="316"/>
      <c r="U103" s="316"/>
      <c r="V103" s="293"/>
      <c r="W103" s="293"/>
      <c r="X103" s="268"/>
      <c r="Y103" s="298"/>
      <c r="Z103" s="300"/>
      <c r="AA103" s="300"/>
      <c r="AB103" s="291"/>
      <c r="AC103" s="291"/>
      <c r="AD103" s="283"/>
      <c r="AE103" s="302"/>
      <c r="AF103" s="300"/>
      <c r="AG103" s="300"/>
      <c r="AH103" s="291"/>
      <c r="AI103" s="291"/>
      <c r="AJ103" s="268"/>
    </row>
    <row r="104" spans="1:36" ht="20.100000000000001" customHeight="1" x14ac:dyDescent="0.2">
      <c r="A104" s="303">
        <f>RANK(P104,$P$26:$P$225,$Q$24)</f>
        <v>40</v>
      </c>
      <c r="B104" s="305" t="str">
        <f t="shared" ref="B104" si="422">AE104</f>
        <v xml:space="preserve"> </v>
      </c>
      <c r="C104" s="338" t="str">
        <f t="shared" ref="C104" si="423">AF104</f>
        <v xml:space="preserve"> </v>
      </c>
      <c r="D104" s="307" t="str">
        <f t="shared" ref="D104" si="424">AG104</f>
        <v xml:space="preserve"> </v>
      </c>
      <c r="E104" s="294" t="str">
        <f t="shared" ref="E104" si="425">AH104</f>
        <v xml:space="preserve"> </v>
      </c>
      <c r="F104" s="309" t="str">
        <f t="shared" ref="F104:G104" si="426">AI104</f>
        <v xml:space="preserve"> </v>
      </c>
      <c r="G104" s="266">
        <f t="shared" si="426"/>
        <v>16</v>
      </c>
      <c r="H104" s="104">
        <f>VLOOKUP($N104,'Competitor Address List'!$A$6:$M$205,3)</f>
        <v>40</v>
      </c>
      <c r="I104" s="105">
        <f>VLOOKUP($N104,'Competitor Address List'!$A$6:$M$205,4)</f>
        <v>40</v>
      </c>
      <c r="J104" s="104">
        <f>VLOOKUP($N104,'Competitor Address List'!$A$6:$M$205,6)</f>
        <v>40</v>
      </c>
      <c r="K104" s="106">
        <f>VLOOKUP($N104,'Competitor Address List'!$A$6:$M$205,7)</f>
        <v>40</v>
      </c>
      <c r="L104" s="55">
        <f>VLOOKUP($N104,'Competitor Address List'!$A$6:$M$205,9)</f>
        <v>40</v>
      </c>
      <c r="M104" s="107">
        <f>VLOOKUP($N104,'Competitor Address List'!$A$6:$M$205,10)</f>
        <v>40</v>
      </c>
      <c r="N104" s="311">
        <v>40</v>
      </c>
      <c r="O104" s="313">
        <f>VLOOKUP($N104,'Competitor Address List'!$A$6:$M$205,11)</f>
        <v>40</v>
      </c>
      <c r="P104" s="289">
        <f t="shared" ref="P104" si="427">P102+1</f>
        <v>1473.3</v>
      </c>
      <c r="Q104" s="3"/>
      <c r="R104" s="3"/>
      <c r="S104" s="315" t="str">
        <f>IF(VLOOKUP($N104,'Competitor Address List'!$A$6:$M$205,2)=S$25,1,"X")</f>
        <v>X</v>
      </c>
      <c r="T104" s="316" t="str">
        <f>IF(VLOOKUP($N104,'Competitor Address List'!$A$6:$M$205,2)=T$25,1,"X")</f>
        <v>X</v>
      </c>
      <c r="U104" s="316" t="str">
        <f>IF(VLOOKUP($N104,'Competitor Address List'!$A$6:$M$205,2)=U$25,1,"X")</f>
        <v>X</v>
      </c>
      <c r="V104" s="293" t="str">
        <f>IF(OR(VLOOKUP($N104,'Competitor Address List'!$A$6:$M$205,2)=V$25,W104=1),1,"X")</f>
        <v>X</v>
      </c>
      <c r="W104" s="293" t="str">
        <f>IF(VLOOKUP($N104,'Competitor Address List'!$A$6:$M$205,2)=W$25,1,"X")</f>
        <v>X</v>
      </c>
      <c r="X104" s="268">
        <f>IF(VLOOKUP($N104,'Competitor Address List'!$A$6:$M$205,2)=X$25,1,"X")</f>
        <v>1</v>
      </c>
      <c r="Y104" s="297" t="str">
        <f t="shared" ref="Y104" si="428">IF(S104="X","-",$P104)</f>
        <v>-</v>
      </c>
      <c r="Z104" s="299" t="str">
        <f t="shared" ref="Z104" si="429">IF(T104="X","-",$P104)</f>
        <v>-</v>
      </c>
      <c r="AA104" s="299" t="str">
        <f t="shared" ref="AA104" si="430">IF(U104="X","-",$P104)</f>
        <v>-</v>
      </c>
      <c r="AB104" s="286" t="str">
        <f t="shared" ref="AB104" si="431">IF(V104="X","-",$P104)</f>
        <v>-</v>
      </c>
      <c r="AC104" s="286" t="str">
        <f t="shared" ref="AC104" si="432">IF(W104="X","-",$P104)</f>
        <v>-</v>
      </c>
      <c r="AD104" s="282">
        <f>IF(X104="X","-",$P104)</f>
        <v>1473.3</v>
      </c>
      <c r="AE104" s="301" t="str">
        <f t="shared" ref="AE104:AJ104" si="433">IF(Y104="-"," ",RANK(Y104,Y$26:Y$225,$Q$24))</f>
        <v xml:space="preserve"> </v>
      </c>
      <c r="AF104" s="299" t="str">
        <f t="shared" si="433"/>
        <v xml:space="preserve"> </v>
      </c>
      <c r="AG104" s="299" t="str">
        <f t="shared" si="433"/>
        <v xml:space="preserve"> </v>
      </c>
      <c r="AH104" s="286" t="str">
        <f t="shared" si="433"/>
        <v xml:space="preserve"> </v>
      </c>
      <c r="AI104" s="286" t="str">
        <f t="shared" si="433"/>
        <v xml:space="preserve"> </v>
      </c>
      <c r="AJ104" s="268">
        <f t="shared" si="433"/>
        <v>16</v>
      </c>
    </row>
    <row r="105" spans="1:36" ht="20.100000000000001" customHeight="1" x14ac:dyDescent="0.2">
      <c r="A105" s="304"/>
      <c r="B105" s="306"/>
      <c r="C105" s="339"/>
      <c r="D105" s="308"/>
      <c r="E105" s="295"/>
      <c r="F105" s="310"/>
      <c r="G105" s="267"/>
      <c r="H105" s="100">
        <f>VLOOKUP($N104+0.5,'Competitor Address List'!$A$6:$M$205,3)</f>
        <v>40.5</v>
      </c>
      <c r="I105" s="101">
        <f>VLOOKUP($N104+0.5,'Competitor Address List'!$A$6:$M$205,4)</f>
        <v>40.5</v>
      </c>
      <c r="J105" s="100">
        <f>VLOOKUP($N104+0.5,'Competitor Address List'!$A$6:$M$205,6)</f>
        <v>40.5</v>
      </c>
      <c r="K105" s="102">
        <f>VLOOKUP($N104+0.5,'Competitor Address List'!$A$6:$M$205,7)</f>
        <v>40.5</v>
      </c>
      <c r="L105" s="54">
        <f>VLOOKUP($N104+0.5,'Competitor Address List'!$A$6:$M$205,9)</f>
        <v>40.5</v>
      </c>
      <c r="M105" s="103">
        <f>VLOOKUP($N104+0.5,'Competitor Address List'!$A$6:$M$205,10)</f>
        <v>40.5</v>
      </c>
      <c r="N105" s="312"/>
      <c r="O105" s="314" t="e">
        <f>VLOOKUP($N105,'Competitor Address List'!$A$6:$M$65,15)</f>
        <v>#N/A</v>
      </c>
      <c r="P105" s="290"/>
      <c r="Q105" s="3"/>
      <c r="R105" s="3"/>
      <c r="S105" s="315"/>
      <c r="T105" s="316"/>
      <c r="U105" s="316"/>
      <c r="V105" s="293"/>
      <c r="W105" s="293"/>
      <c r="X105" s="268"/>
      <c r="Y105" s="298"/>
      <c r="Z105" s="300"/>
      <c r="AA105" s="300"/>
      <c r="AB105" s="291"/>
      <c r="AC105" s="291"/>
      <c r="AD105" s="283"/>
      <c r="AE105" s="302"/>
      <c r="AF105" s="300"/>
      <c r="AG105" s="300"/>
      <c r="AH105" s="291"/>
      <c r="AI105" s="291"/>
      <c r="AJ105" s="268"/>
    </row>
    <row r="106" spans="1:36" ht="20.100000000000001" customHeight="1" x14ac:dyDescent="0.2">
      <c r="A106" s="303">
        <f>RANK(P106,$P$26:$P$225,$Q$24)</f>
        <v>41</v>
      </c>
      <c r="B106" s="305" t="str">
        <f t="shared" ref="B106" si="434">AE106</f>
        <v xml:space="preserve"> </v>
      </c>
      <c r="C106" s="338" t="str">
        <f t="shared" ref="C106" si="435">AF106</f>
        <v xml:space="preserve"> </v>
      </c>
      <c r="D106" s="307" t="str">
        <f t="shared" ref="D106" si="436">AG106</f>
        <v xml:space="preserve"> </v>
      </c>
      <c r="E106" s="294" t="str">
        <f t="shared" ref="E106" si="437">AH106</f>
        <v xml:space="preserve"> </v>
      </c>
      <c r="F106" s="309" t="str">
        <f t="shared" ref="F106:G106" si="438">AI106</f>
        <v xml:space="preserve"> </v>
      </c>
      <c r="G106" s="266">
        <f t="shared" si="438"/>
        <v>17</v>
      </c>
      <c r="H106" s="104">
        <f>VLOOKUP($N106,'Competitor Address List'!$A$6:$M$205,3)</f>
        <v>41</v>
      </c>
      <c r="I106" s="105">
        <f>VLOOKUP($N106,'Competitor Address List'!$A$6:$M$205,4)</f>
        <v>41</v>
      </c>
      <c r="J106" s="104">
        <f>VLOOKUP($N106,'Competitor Address List'!$A$6:$M$205,6)</f>
        <v>41</v>
      </c>
      <c r="K106" s="106">
        <f>VLOOKUP($N106,'Competitor Address List'!$A$6:$M$205,7)</f>
        <v>41</v>
      </c>
      <c r="L106" s="55">
        <f>VLOOKUP($N106,'Competitor Address List'!$A$6:$M$205,9)</f>
        <v>41</v>
      </c>
      <c r="M106" s="107">
        <f>VLOOKUP($N106,'Competitor Address List'!$A$6:$M$205,10)</f>
        <v>41</v>
      </c>
      <c r="N106" s="311">
        <v>41</v>
      </c>
      <c r="O106" s="313">
        <f>VLOOKUP($N106,'Competitor Address List'!$A$6:$M$205,11)</f>
        <v>41</v>
      </c>
      <c r="P106" s="289">
        <f t="shared" ref="P106" si="439">P104+1</f>
        <v>1474.3</v>
      </c>
      <c r="Q106" s="3"/>
      <c r="R106" s="3"/>
      <c r="S106" s="315" t="str">
        <f>IF(VLOOKUP($N106,'Competitor Address List'!$A$6:$M$205,2)=S$25,1,"X")</f>
        <v>X</v>
      </c>
      <c r="T106" s="316" t="str">
        <f>IF(VLOOKUP($N106,'Competitor Address List'!$A$6:$M$205,2)=T$25,1,"X")</f>
        <v>X</v>
      </c>
      <c r="U106" s="316" t="str">
        <f>IF(VLOOKUP($N106,'Competitor Address List'!$A$6:$M$205,2)=U$25,1,"X")</f>
        <v>X</v>
      </c>
      <c r="V106" s="293" t="str">
        <f>IF(OR(VLOOKUP($N106,'Competitor Address List'!$A$6:$M$205,2)=V$25,W106=1),1,"X")</f>
        <v>X</v>
      </c>
      <c r="W106" s="293" t="str">
        <f>IF(VLOOKUP($N106,'Competitor Address List'!$A$6:$M$205,2)=W$25,1,"X")</f>
        <v>X</v>
      </c>
      <c r="X106" s="268">
        <f>IF(VLOOKUP($N106,'Competitor Address List'!$A$6:$M$205,2)=X$25,1,"X")</f>
        <v>1</v>
      </c>
      <c r="Y106" s="297" t="str">
        <f t="shared" ref="Y106" si="440">IF(S106="X","-",$P106)</f>
        <v>-</v>
      </c>
      <c r="Z106" s="299" t="str">
        <f t="shared" ref="Z106" si="441">IF(T106="X","-",$P106)</f>
        <v>-</v>
      </c>
      <c r="AA106" s="299" t="str">
        <f t="shared" ref="AA106" si="442">IF(U106="X","-",$P106)</f>
        <v>-</v>
      </c>
      <c r="AB106" s="286" t="str">
        <f t="shared" ref="AB106" si="443">IF(V106="X","-",$P106)</f>
        <v>-</v>
      </c>
      <c r="AC106" s="286" t="str">
        <f t="shared" ref="AC106" si="444">IF(W106="X","-",$P106)</f>
        <v>-</v>
      </c>
      <c r="AD106" s="282">
        <f>IF(X106="X","-",$P106)</f>
        <v>1474.3</v>
      </c>
      <c r="AE106" s="301" t="str">
        <f t="shared" ref="AE106:AJ106" si="445">IF(Y106="-"," ",RANK(Y106,Y$26:Y$225,$Q$24))</f>
        <v xml:space="preserve"> </v>
      </c>
      <c r="AF106" s="299" t="str">
        <f t="shared" si="445"/>
        <v xml:space="preserve"> </v>
      </c>
      <c r="AG106" s="299" t="str">
        <f t="shared" si="445"/>
        <v xml:space="preserve"> </v>
      </c>
      <c r="AH106" s="286" t="str">
        <f t="shared" si="445"/>
        <v xml:space="preserve"> </v>
      </c>
      <c r="AI106" s="286" t="str">
        <f t="shared" si="445"/>
        <v xml:space="preserve"> </v>
      </c>
      <c r="AJ106" s="268">
        <f t="shared" si="445"/>
        <v>17</v>
      </c>
    </row>
    <row r="107" spans="1:36" ht="20.100000000000001" customHeight="1" x14ac:dyDescent="0.2">
      <c r="A107" s="304"/>
      <c r="B107" s="306"/>
      <c r="C107" s="339"/>
      <c r="D107" s="308"/>
      <c r="E107" s="295"/>
      <c r="F107" s="310"/>
      <c r="G107" s="267"/>
      <c r="H107" s="100">
        <f>VLOOKUP($N106+0.5,'Competitor Address List'!$A$6:$M$205,3)</f>
        <v>41.5</v>
      </c>
      <c r="I107" s="101">
        <f>VLOOKUP($N106+0.5,'Competitor Address List'!$A$6:$M$205,4)</f>
        <v>41.5</v>
      </c>
      <c r="J107" s="100">
        <f>VLOOKUP($N106+0.5,'Competitor Address List'!$A$6:$M$205,6)</f>
        <v>41.5</v>
      </c>
      <c r="K107" s="102">
        <f>VLOOKUP($N106+0.5,'Competitor Address List'!$A$6:$M$205,7)</f>
        <v>41.5</v>
      </c>
      <c r="L107" s="54">
        <f>VLOOKUP($N106+0.5,'Competitor Address List'!$A$6:$M$205,9)</f>
        <v>41.5</v>
      </c>
      <c r="M107" s="103">
        <f>VLOOKUP($N106+0.5,'Competitor Address List'!$A$6:$M$205,10)</f>
        <v>41.5</v>
      </c>
      <c r="N107" s="312"/>
      <c r="O107" s="314" t="e">
        <f>VLOOKUP($N107,'Competitor Address List'!$A$6:$M$65,15)</f>
        <v>#N/A</v>
      </c>
      <c r="P107" s="290"/>
      <c r="Q107" s="3"/>
      <c r="R107" s="3"/>
      <c r="S107" s="315"/>
      <c r="T107" s="316"/>
      <c r="U107" s="316"/>
      <c r="V107" s="293"/>
      <c r="W107" s="293"/>
      <c r="X107" s="268"/>
      <c r="Y107" s="298"/>
      <c r="Z107" s="300"/>
      <c r="AA107" s="300"/>
      <c r="AB107" s="291"/>
      <c r="AC107" s="291"/>
      <c r="AD107" s="283"/>
      <c r="AE107" s="302"/>
      <c r="AF107" s="300"/>
      <c r="AG107" s="300"/>
      <c r="AH107" s="291"/>
      <c r="AI107" s="291"/>
      <c r="AJ107" s="268"/>
    </row>
    <row r="108" spans="1:36" ht="20.100000000000001" customHeight="1" x14ac:dyDescent="0.2">
      <c r="A108" s="303">
        <f>RANK(P108,$P$26:$P$225,$Q$24)</f>
        <v>42</v>
      </c>
      <c r="B108" s="305" t="str">
        <f t="shared" ref="B108" si="446">AE108</f>
        <v xml:space="preserve"> </v>
      </c>
      <c r="C108" s="338" t="str">
        <f t="shared" ref="C108" si="447">AF108</f>
        <v xml:space="preserve"> </v>
      </c>
      <c r="D108" s="307" t="str">
        <f t="shared" ref="D108" si="448">AG108</f>
        <v xml:space="preserve"> </v>
      </c>
      <c r="E108" s="294" t="str">
        <f t="shared" ref="E108" si="449">AH108</f>
        <v xml:space="preserve"> </v>
      </c>
      <c r="F108" s="309" t="str">
        <f t="shared" ref="F108:G108" si="450">AI108</f>
        <v xml:space="preserve"> </v>
      </c>
      <c r="G108" s="266">
        <f t="shared" si="450"/>
        <v>18</v>
      </c>
      <c r="H108" s="104">
        <f>VLOOKUP($N108,'Competitor Address List'!$A$6:$M$205,3)</f>
        <v>42</v>
      </c>
      <c r="I108" s="105">
        <f>VLOOKUP($N108,'Competitor Address List'!$A$6:$M$205,4)</f>
        <v>42</v>
      </c>
      <c r="J108" s="104">
        <f>VLOOKUP($N108,'Competitor Address List'!$A$6:$M$205,6)</f>
        <v>42</v>
      </c>
      <c r="K108" s="106">
        <f>VLOOKUP($N108,'Competitor Address List'!$A$6:$M$205,7)</f>
        <v>42</v>
      </c>
      <c r="L108" s="55">
        <f>VLOOKUP($N108,'Competitor Address List'!$A$6:$M$205,9)</f>
        <v>42</v>
      </c>
      <c r="M108" s="107">
        <f>VLOOKUP($N108,'Competitor Address List'!$A$6:$M$205,10)</f>
        <v>42</v>
      </c>
      <c r="N108" s="311">
        <v>42</v>
      </c>
      <c r="O108" s="313">
        <f>VLOOKUP($N108,'Competitor Address List'!$A$6:$M$205,11)</f>
        <v>42</v>
      </c>
      <c r="P108" s="289">
        <f t="shared" ref="P108" si="451">P106+1</f>
        <v>1475.3</v>
      </c>
      <c r="Q108" s="3"/>
      <c r="R108" s="3"/>
      <c r="S108" s="315" t="str">
        <f>IF(VLOOKUP($N108,'Competitor Address List'!$A$6:$M$205,2)=S$25,1,"X")</f>
        <v>X</v>
      </c>
      <c r="T108" s="316" t="str">
        <f>IF(VLOOKUP($N108,'Competitor Address List'!$A$6:$M$205,2)=T$25,1,"X")</f>
        <v>X</v>
      </c>
      <c r="U108" s="316" t="str">
        <f>IF(VLOOKUP($N108,'Competitor Address List'!$A$6:$M$205,2)=U$25,1,"X")</f>
        <v>X</v>
      </c>
      <c r="V108" s="293" t="str">
        <f>IF(OR(VLOOKUP($N108,'Competitor Address List'!$A$6:$M$205,2)=V$25,W108=1),1,"X")</f>
        <v>X</v>
      </c>
      <c r="W108" s="293" t="str">
        <f>IF(VLOOKUP($N108,'Competitor Address List'!$A$6:$M$205,2)=W$25,1,"X")</f>
        <v>X</v>
      </c>
      <c r="X108" s="268">
        <f>IF(VLOOKUP($N108,'Competitor Address List'!$A$6:$M$205,2)=X$25,1,"X")</f>
        <v>1</v>
      </c>
      <c r="Y108" s="297" t="str">
        <f t="shared" ref="Y108" si="452">IF(S108="X","-",$P108)</f>
        <v>-</v>
      </c>
      <c r="Z108" s="299" t="str">
        <f t="shared" ref="Z108" si="453">IF(T108="X","-",$P108)</f>
        <v>-</v>
      </c>
      <c r="AA108" s="299" t="str">
        <f t="shared" ref="AA108" si="454">IF(U108="X","-",$P108)</f>
        <v>-</v>
      </c>
      <c r="AB108" s="286" t="str">
        <f t="shared" ref="AB108" si="455">IF(V108="X","-",$P108)</f>
        <v>-</v>
      </c>
      <c r="AC108" s="286" t="str">
        <f t="shared" ref="AC108" si="456">IF(W108="X","-",$P108)</f>
        <v>-</v>
      </c>
      <c r="AD108" s="282">
        <f>IF(X108="X","-",$P108)</f>
        <v>1475.3</v>
      </c>
      <c r="AE108" s="301" t="str">
        <f t="shared" ref="AE108:AJ108" si="457">IF(Y108="-"," ",RANK(Y108,Y$26:Y$225,$Q$24))</f>
        <v xml:space="preserve"> </v>
      </c>
      <c r="AF108" s="299" t="str">
        <f t="shared" si="457"/>
        <v xml:space="preserve"> </v>
      </c>
      <c r="AG108" s="299" t="str">
        <f t="shared" si="457"/>
        <v xml:space="preserve"> </v>
      </c>
      <c r="AH108" s="286" t="str">
        <f t="shared" si="457"/>
        <v xml:space="preserve"> </v>
      </c>
      <c r="AI108" s="286" t="str">
        <f t="shared" si="457"/>
        <v xml:space="preserve"> </v>
      </c>
      <c r="AJ108" s="268">
        <f t="shared" si="457"/>
        <v>18</v>
      </c>
    </row>
    <row r="109" spans="1:36" ht="20.100000000000001" customHeight="1" x14ac:dyDescent="0.2">
      <c r="A109" s="304"/>
      <c r="B109" s="306"/>
      <c r="C109" s="339"/>
      <c r="D109" s="308"/>
      <c r="E109" s="295"/>
      <c r="F109" s="310"/>
      <c r="G109" s="267"/>
      <c r="H109" s="100">
        <f>VLOOKUP($N108+0.5,'Competitor Address List'!$A$6:$M$205,3)</f>
        <v>42.5</v>
      </c>
      <c r="I109" s="101">
        <f>VLOOKUP($N108+0.5,'Competitor Address List'!$A$6:$M$205,4)</f>
        <v>42.5</v>
      </c>
      <c r="J109" s="100">
        <f>VLOOKUP($N108+0.5,'Competitor Address List'!$A$6:$M$205,6)</f>
        <v>42.5</v>
      </c>
      <c r="K109" s="102">
        <f>VLOOKUP($N108+0.5,'Competitor Address List'!$A$6:$M$205,7)</f>
        <v>42.5</v>
      </c>
      <c r="L109" s="54">
        <f>VLOOKUP($N108+0.5,'Competitor Address List'!$A$6:$M$205,9)</f>
        <v>42.5</v>
      </c>
      <c r="M109" s="103">
        <f>VLOOKUP($N108+0.5,'Competitor Address List'!$A$6:$M$205,10)</f>
        <v>42.5</v>
      </c>
      <c r="N109" s="312"/>
      <c r="O109" s="314" t="e">
        <f>VLOOKUP($N109,'Competitor Address List'!$A$6:$M$65,15)</f>
        <v>#N/A</v>
      </c>
      <c r="P109" s="290"/>
      <c r="Q109" s="3"/>
      <c r="R109" s="3"/>
      <c r="S109" s="315"/>
      <c r="T109" s="316"/>
      <c r="U109" s="316"/>
      <c r="V109" s="293"/>
      <c r="W109" s="293"/>
      <c r="X109" s="268"/>
      <c r="Y109" s="298"/>
      <c r="Z109" s="300"/>
      <c r="AA109" s="300"/>
      <c r="AB109" s="291"/>
      <c r="AC109" s="291"/>
      <c r="AD109" s="283"/>
      <c r="AE109" s="302"/>
      <c r="AF109" s="300"/>
      <c r="AG109" s="300"/>
      <c r="AH109" s="291"/>
      <c r="AI109" s="291"/>
      <c r="AJ109" s="268"/>
    </row>
    <row r="110" spans="1:36" ht="20.100000000000001" customHeight="1" x14ac:dyDescent="0.2">
      <c r="A110" s="303">
        <f>RANK(P110,$P$26:$P$225,$Q$24)</f>
        <v>43</v>
      </c>
      <c r="B110" s="305" t="str">
        <f t="shared" ref="B110" si="458">AE110</f>
        <v xml:space="preserve"> </v>
      </c>
      <c r="C110" s="338" t="str">
        <f t="shared" ref="C110" si="459">AF110</f>
        <v xml:space="preserve"> </v>
      </c>
      <c r="D110" s="307" t="str">
        <f t="shared" ref="D110" si="460">AG110</f>
        <v xml:space="preserve"> </v>
      </c>
      <c r="E110" s="294" t="str">
        <f t="shared" ref="E110" si="461">AH110</f>
        <v xml:space="preserve"> </v>
      </c>
      <c r="F110" s="309" t="str">
        <f t="shared" ref="F110:G110" si="462">AI110</f>
        <v xml:space="preserve"> </v>
      </c>
      <c r="G110" s="266">
        <f t="shared" si="462"/>
        <v>19</v>
      </c>
      <c r="H110" s="104">
        <f>VLOOKUP($N110,'Competitor Address List'!$A$6:$M$205,3)</f>
        <v>43</v>
      </c>
      <c r="I110" s="105">
        <f>VLOOKUP($N110,'Competitor Address List'!$A$6:$M$205,4)</f>
        <v>43</v>
      </c>
      <c r="J110" s="104">
        <f>VLOOKUP($N110,'Competitor Address List'!$A$6:$M$205,6)</f>
        <v>43</v>
      </c>
      <c r="K110" s="106">
        <f>VLOOKUP($N110,'Competitor Address List'!$A$6:$M$205,7)</f>
        <v>43</v>
      </c>
      <c r="L110" s="55">
        <f>VLOOKUP($N110,'Competitor Address List'!$A$6:$M$205,9)</f>
        <v>43</v>
      </c>
      <c r="M110" s="107">
        <f>VLOOKUP($N110,'Competitor Address List'!$A$6:$M$205,10)</f>
        <v>43</v>
      </c>
      <c r="N110" s="311">
        <v>43</v>
      </c>
      <c r="O110" s="313">
        <f>VLOOKUP($N110,'Competitor Address List'!$A$6:$M$205,11)</f>
        <v>43</v>
      </c>
      <c r="P110" s="289">
        <f t="shared" ref="P110" si="463">P108+1</f>
        <v>1476.3</v>
      </c>
      <c r="Q110" s="3"/>
      <c r="R110" s="3"/>
      <c r="S110" s="315" t="str">
        <f>IF(VLOOKUP($N110,'Competitor Address List'!$A$6:$M$205,2)=S$25,1,"X")</f>
        <v>X</v>
      </c>
      <c r="T110" s="316" t="str">
        <f>IF(VLOOKUP($N110,'Competitor Address List'!$A$6:$M$205,2)=T$25,1,"X")</f>
        <v>X</v>
      </c>
      <c r="U110" s="316" t="str">
        <f>IF(VLOOKUP($N110,'Competitor Address List'!$A$6:$M$205,2)=U$25,1,"X")</f>
        <v>X</v>
      </c>
      <c r="V110" s="293" t="str">
        <f>IF(OR(VLOOKUP($N110,'Competitor Address List'!$A$6:$M$205,2)=V$25,W110=1),1,"X")</f>
        <v>X</v>
      </c>
      <c r="W110" s="293" t="str">
        <f>IF(VLOOKUP($N110,'Competitor Address List'!$A$6:$M$205,2)=W$25,1,"X")</f>
        <v>X</v>
      </c>
      <c r="X110" s="268">
        <f>IF(VLOOKUP($N110,'Competitor Address List'!$A$6:$M$205,2)=X$25,1,"X")</f>
        <v>1</v>
      </c>
      <c r="Y110" s="297" t="str">
        <f t="shared" ref="Y110" si="464">IF(S110="X","-",$P110)</f>
        <v>-</v>
      </c>
      <c r="Z110" s="299" t="str">
        <f t="shared" ref="Z110" si="465">IF(T110="X","-",$P110)</f>
        <v>-</v>
      </c>
      <c r="AA110" s="299" t="str">
        <f t="shared" ref="AA110" si="466">IF(U110="X","-",$P110)</f>
        <v>-</v>
      </c>
      <c r="AB110" s="286" t="str">
        <f t="shared" ref="AB110" si="467">IF(V110="X","-",$P110)</f>
        <v>-</v>
      </c>
      <c r="AC110" s="286" t="str">
        <f t="shared" ref="AC110" si="468">IF(W110="X","-",$P110)</f>
        <v>-</v>
      </c>
      <c r="AD110" s="282">
        <f>IF(X110="X","-",$P110)</f>
        <v>1476.3</v>
      </c>
      <c r="AE110" s="301" t="str">
        <f t="shared" ref="AE110:AJ110" si="469">IF(Y110="-"," ",RANK(Y110,Y$26:Y$225,$Q$24))</f>
        <v xml:space="preserve"> </v>
      </c>
      <c r="AF110" s="299" t="str">
        <f t="shared" si="469"/>
        <v xml:space="preserve"> </v>
      </c>
      <c r="AG110" s="299" t="str">
        <f t="shared" si="469"/>
        <v xml:space="preserve"> </v>
      </c>
      <c r="AH110" s="286" t="str">
        <f t="shared" si="469"/>
        <v xml:space="preserve"> </v>
      </c>
      <c r="AI110" s="286" t="str">
        <f t="shared" si="469"/>
        <v xml:space="preserve"> </v>
      </c>
      <c r="AJ110" s="268">
        <f t="shared" si="469"/>
        <v>19</v>
      </c>
    </row>
    <row r="111" spans="1:36" ht="20.100000000000001" customHeight="1" x14ac:dyDescent="0.2">
      <c r="A111" s="304"/>
      <c r="B111" s="306"/>
      <c r="C111" s="339"/>
      <c r="D111" s="308"/>
      <c r="E111" s="295"/>
      <c r="F111" s="310"/>
      <c r="G111" s="267"/>
      <c r="H111" s="100">
        <f>VLOOKUP($N110+0.5,'Competitor Address List'!$A$6:$M$205,3)</f>
        <v>43.5</v>
      </c>
      <c r="I111" s="101">
        <f>VLOOKUP($N110+0.5,'Competitor Address List'!$A$6:$M$205,4)</f>
        <v>43.5</v>
      </c>
      <c r="J111" s="100">
        <f>VLOOKUP($N110+0.5,'Competitor Address List'!$A$6:$M$205,6)</f>
        <v>43.5</v>
      </c>
      <c r="K111" s="102">
        <f>VLOOKUP($N110+0.5,'Competitor Address List'!$A$6:$M$205,7)</f>
        <v>43.5</v>
      </c>
      <c r="L111" s="54">
        <f>VLOOKUP($N110+0.5,'Competitor Address List'!$A$6:$M$205,9)</f>
        <v>43.5</v>
      </c>
      <c r="M111" s="103">
        <f>VLOOKUP($N110+0.5,'Competitor Address List'!$A$6:$M$205,10)</f>
        <v>43.5</v>
      </c>
      <c r="N111" s="312"/>
      <c r="O111" s="314" t="e">
        <f>VLOOKUP($N111,'Competitor Address List'!$A$6:$M$65,15)</f>
        <v>#N/A</v>
      </c>
      <c r="P111" s="290"/>
      <c r="Q111" s="3"/>
      <c r="R111" s="3"/>
      <c r="S111" s="315"/>
      <c r="T111" s="316"/>
      <c r="U111" s="316"/>
      <c r="V111" s="293"/>
      <c r="W111" s="293"/>
      <c r="X111" s="268"/>
      <c r="Y111" s="298"/>
      <c r="Z111" s="300"/>
      <c r="AA111" s="300"/>
      <c r="AB111" s="291"/>
      <c r="AC111" s="291"/>
      <c r="AD111" s="283"/>
      <c r="AE111" s="302"/>
      <c r="AF111" s="300"/>
      <c r="AG111" s="300"/>
      <c r="AH111" s="291"/>
      <c r="AI111" s="291"/>
      <c r="AJ111" s="268"/>
    </row>
    <row r="112" spans="1:36" ht="20.100000000000001" customHeight="1" x14ac:dyDescent="0.2">
      <c r="A112" s="303">
        <f>RANK(P112,$P$26:$P$225,$Q$24)</f>
        <v>44</v>
      </c>
      <c r="B112" s="305" t="str">
        <f t="shared" ref="B112" si="470">AE112</f>
        <v xml:space="preserve"> </v>
      </c>
      <c r="C112" s="338" t="str">
        <f t="shared" ref="C112" si="471">AF112</f>
        <v xml:space="preserve"> </v>
      </c>
      <c r="D112" s="307" t="str">
        <f t="shared" ref="D112" si="472">AG112</f>
        <v xml:space="preserve"> </v>
      </c>
      <c r="E112" s="294" t="str">
        <f t="shared" ref="E112" si="473">AH112</f>
        <v xml:space="preserve"> </v>
      </c>
      <c r="F112" s="309" t="str">
        <f t="shared" ref="F112:G112" si="474">AI112</f>
        <v xml:space="preserve"> </v>
      </c>
      <c r="G112" s="266">
        <f t="shared" si="474"/>
        <v>20</v>
      </c>
      <c r="H112" s="104">
        <f>VLOOKUP($N112,'Competitor Address List'!$A$6:$M$205,3)</f>
        <v>44</v>
      </c>
      <c r="I112" s="105">
        <f>VLOOKUP($N112,'Competitor Address List'!$A$6:$M$205,4)</f>
        <v>44</v>
      </c>
      <c r="J112" s="104">
        <f>VLOOKUP($N112,'Competitor Address List'!$A$6:$M$205,6)</f>
        <v>44</v>
      </c>
      <c r="K112" s="106">
        <f>VLOOKUP($N112,'Competitor Address List'!$A$6:$M$205,7)</f>
        <v>44</v>
      </c>
      <c r="L112" s="55">
        <f>VLOOKUP($N112,'Competitor Address List'!$A$6:$M$205,9)</f>
        <v>44</v>
      </c>
      <c r="M112" s="107">
        <f>VLOOKUP($N112,'Competitor Address List'!$A$6:$M$205,10)</f>
        <v>44</v>
      </c>
      <c r="N112" s="311">
        <v>44</v>
      </c>
      <c r="O112" s="313">
        <f>VLOOKUP($N112,'Competitor Address List'!$A$6:$M$205,11)</f>
        <v>44</v>
      </c>
      <c r="P112" s="289">
        <f t="shared" ref="P112" si="475">P110+1</f>
        <v>1477.3</v>
      </c>
      <c r="Q112" s="3"/>
      <c r="R112" s="3"/>
      <c r="S112" s="315" t="str">
        <f>IF(VLOOKUP($N112,'Competitor Address List'!$A$6:$M$205,2)=S$25,1,"X")</f>
        <v>X</v>
      </c>
      <c r="T112" s="316" t="str">
        <f>IF(VLOOKUP($N112,'Competitor Address List'!$A$6:$M$205,2)=T$25,1,"X")</f>
        <v>X</v>
      </c>
      <c r="U112" s="316" t="str">
        <f>IF(VLOOKUP($N112,'Competitor Address List'!$A$6:$M$205,2)=U$25,1,"X")</f>
        <v>X</v>
      </c>
      <c r="V112" s="293" t="str">
        <f>IF(OR(VLOOKUP($N112,'Competitor Address List'!$A$6:$M$205,2)=V$25,W112=1),1,"X")</f>
        <v>X</v>
      </c>
      <c r="W112" s="293" t="str">
        <f>IF(VLOOKUP($N112,'Competitor Address List'!$A$6:$M$205,2)=W$25,1,"X")</f>
        <v>X</v>
      </c>
      <c r="X112" s="268">
        <f>IF(VLOOKUP($N112,'Competitor Address List'!$A$6:$M$205,2)=X$25,1,"X")</f>
        <v>1</v>
      </c>
      <c r="Y112" s="297" t="str">
        <f t="shared" ref="Y112" si="476">IF(S112="X","-",$P112)</f>
        <v>-</v>
      </c>
      <c r="Z112" s="299" t="str">
        <f t="shared" ref="Z112" si="477">IF(T112="X","-",$P112)</f>
        <v>-</v>
      </c>
      <c r="AA112" s="299" t="str">
        <f t="shared" ref="AA112" si="478">IF(U112="X","-",$P112)</f>
        <v>-</v>
      </c>
      <c r="AB112" s="286" t="str">
        <f t="shared" ref="AB112" si="479">IF(V112="X","-",$P112)</f>
        <v>-</v>
      </c>
      <c r="AC112" s="286" t="str">
        <f t="shared" ref="AC112" si="480">IF(W112="X","-",$P112)</f>
        <v>-</v>
      </c>
      <c r="AD112" s="282">
        <f>IF(X112="X","-",$P112)</f>
        <v>1477.3</v>
      </c>
      <c r="AE112" s="301" t="str">
        <f t="shared" ref="AE112:AJ112" si="481">IF(Y112="-"," ",RANK(Y112,Y$26:Y$225,$Q$24))</f>
        <v xml:space="preserve"> </v>
      </c>
      <c r="AF112" s="299" t="str">
        <f t="shared" si="481"/>
        <v xml:space="preserve"> </v>
      </c>
      <c r="AG112" s="299" t="str">
        <f t="shared" si="481"/>
        <v xml:space="preserve"> </v>
      </c>
      <c r="AH112" s="286" t="str">
        <f t="shared" si="481"/>
        <v xml:space="preserve"> </v>
      </c>
      <c r="AI112" s="286" t="str">
        <f t="shared" si="481"/>
        <v xml:space="preserve"> </v>
      </c>
      <c r="AJ112" s="268">
        <f t="shared" si="481"/>
        <v>20</v>
      </c>
    </row>
    <row r="113" spans="1:36" ht="20.100000000000001" customHeight="1" x14ac:dyDescent="0.2">
      <c r="A113" s="304"/>
      <c r="B113" s="306"/>
      <c r="C113" s="339"/>
      <c r="D113" s="308"/>
      <c r="E113" s="295"/>
      <c r="F113" s="310"/>
      <c r="G113" s="267"/>
      <c r="H113" s="100">
        <f>VLOOKUP($N112+0.5,'Competitor Address List'!$A$6:$M$205,3)</f>
        <v>44.5</v>
      </c>
      <c r="I113" s="101">
        <f>VLOOKUP($N112+0.5,'Competitor Address List'!$A$6:$M$205,4)</f>
        <v>44.5</v>
      </c>
      <c r="J113" s="100">
        <f>VLOOKUP($N112+0.5,'Competitor Address List'!$A$6:$M$205,6)</f>
        <v>44.5</v>
      </c>
      <c r="K113" s="102">
        <f>VLOOKUP($N112+0.5,'Competitor Address List'!$A$6:$M$205,7)</f>
        <v>44.5</v>
      </c>
      <c r="L113" s="54">
        <f>VLOOKUP($N112+0.5,'Competitor Address List'!$A$6:$M$205,9)</f>
        <v>44.5</v>
      </c>
      <c r="M113" s="103">
        <f>VLOOKUP($N112+0.5,'Competitor Address List'!$A$6:$M$205,10)</f>
        <v>44.5</v>
      </c>
      <c r="N113" s="312"/>
      <c r="O113" s="314" t="e">
        <f>VLOOKUP($N113,'Competitor Address List'!$A$6:$M$65,15)</f>
        <v>#N/A</v>
      </c>
      <c r="P113" s="290"/>
      <c r="Q113" s="3"/>
      <c r="R113" s="3"/>
      <c r="S113" s="318"/>
      <c r="T113" s="316"/>
      <c r="U113" s="299"/>
      <c r="V113" s="286"/>
      <c r="W113" s="286"/>
      <c r="X113" s="268"/>
      <c r="Y113" s="298"/>
      <c r="Z113" s="300"/>
      <c r="AA113" s="300"/>
      <c r="AB113" s="291"/>
      <c r="AC113" s="291"/>
      <c r="AD113" s="283"/>
      <c r="AE113" s="302"/>
      <c r="AF113" s="300"/>
      <c r="AG113" s="300"/>
      <c r="AH113" s="291"/>
      <c r="AI113" s="291"/>
      <c r="AJ113" s="268"/>
    </row>
    <row r="114" spans="1:36" ht="20.100000000000001" customHeight="1" x14ac:dyDescent="0.2">
      <c r="A114" s="303">
        <f>RANK(P114,$P$26:$P$225,$Q$24)</f>
        <v>45</v>
      </c>
      <c r="B114" s="305" t="str">
        <f t="shared" ref="B114" si="482">AE114</f>
        <v xml:space="preserve"> </v>
      </c>
      <c r="C114" s="338" t="str">
        <f t="shared" ref="C114" si="483">AF114</f>
        <v xml:space="preserve"> </v>
      </c>
      <c r="D114" s="307" t="str">
        <f t="shared" ref="D114" si="484">AG114</f>
        <v xml:space="preserve"> </v>
      </c>
      <c r="E114" s="294" t="str">
        <f t="shared" ref="E114" si="485">AH114</f>
        <v xml:space="preserve"> </v>
      </c>
      <c r="F114" s="309" t="str">
        <f t="shared" ref="F114:G114" si="486">AI114</f>
        <v xml:space="preserve"> </v>
      </c>
      <c r="G114" s="266">
        <f t="shared" si="486"/>
        <v>21</v>
      </c>
      <c r="H114" s="104">
        <f>VLOOKUP($N114,'Competitor Address List'!$A$6:$M$205,3)</f>
        <v>45</v>
      </c>
      <c r="I114" s="105">
        <f>VLOOKUP($N114,'Competitor Address List'!$A$6:$M$205,4)</f>
        <v>45</v>
      </c>
      <c r="J114" s="104">
        <f>VLOOKUP($N114,'Competitor Address List'!$A$6:$M$205,6)</f>
        <v>45</v>
      </c>
      <c r="K114" s="106">
        <f>VLOOKUP($N114,'Competitor Address List'!$A$6:$M$205,7)</f>
        <v>45</v>
      </c>
      <c r="L114" s="55">
        <f>VLOOKUP($N114,'Competitor Address List'!$A$6:$M$205,9)</f>
        <v>45</v>
      </c>
      <c r="M114" s="107">
        <f>VLOOKUP($N114,'Competitor Address List'!$A$6:$M$205,10)</f>
        <v>45</v>
      </c>
      <c r="N114" s="311">
        <v>45</v>
      </c>
      <c r="O114" s="313">
        <f>VLOOKUP($N114,'Competitor Address List'!$A$6:$M$205,11)</f>
        <v>45</v>
      </c>
      <c r="P114" s="289">
        <f t="shared" ref="P114" si="487">P112+1</f>
        <v>1478.3</v>
      </c>
      <c r="Q114" s="3"/>
      <c r="R114" s="3"/>
      <c r="S114" s="315" t="str">
        <f>IF(VLOOKUP($N114,'Competitor Address List'!$A$6:$M$205,2)=S$25,1,"X")</f>
        <v>X</v>
      </c>
      <c r="T114" s="316" t="str">
        <f>IF(VLOOKUP($N114,'Competitor Address List'!$A$6:$M$205,2)=T$25,1,"X")</f>
        <v>X</v>
      </c>
      <c r="U114" s="316" t="str">
        <f>IF(VLOOKUP($N114,'Competitor Address List'!$A$6:$M$205,2)=U$25,1,"X")</f>
        <v>X</v>
      </c>
      <c r="V114" s="293" t="str">
        <f>IF(OR(VLOOKUP($N114,'Competitor Address List'!$A$6:$M$205,2)=V$25,W114=1),1,"X")</f>
        <v>X</v>
      </c>
      <c r="W114" s="293" t="str">
        <f>IF(VLOOKUP($N114,'Competitor Address List'!$A$6:$M$205,2)=W$25,1,"X")</f>
        <v>X</v>
      </c>
      <c r="X114" s="268">
        <f>IF(VLOOKUP($N114,'Competitor Address List'!$A$6:$M$205,2)=X$25,1,"X")</f>
        <v>1</v>
      </c>
      <c r="Y114" s="297" t="str">
        <f t="shared" ref="Y114" si="488">IF(S114="X","-",$P114)</f>
        <v>-</v>
      </c>
      <c r="Z114" s="299" t="str">
        <f t="shared" ref="Z114" si="489">IF(T114="X","-",$P114)</f>
        <v>-</v>
      </c>
      <c r="AA114" s="299" t="str">
        <f t="shared" ref="AA114" si="490">IF(U114="X","-",$P114)</f>
        <v>-</v>
      </c>
      <c r="AB114" s="286" t="str">
        <f t="shared" ref="AB114" si="491">IF(V114="X","-",$P114)</f>
        <v>-</v>
      </c>
      <c r="AC114" s="286" t="str">
        <f t="shared" ref="AC114" si="492">IF(W114="X","-",$P114)</f>
        <v>-</v>
      </c>
      <c r="AD114" s="282">
        <f>IF(X114="X","-",$P114)</f>
        <v>1478.3</v>
      </c>
      <c r="AE114" s="301" t="str">
        <f t="shared" ref="AE114:AJ114" si="493">IF(Y114="-"," ",RANK(Y114,Y$26:Y$225,$Q$24))</f>
        <v xml:space="preserve"> </v>
      </c>
      <c r="AF114" s="299" t="str">
        <f t="shared" si="493"/>
        <v xml:space="preserve"> </v>
      </c>
      <c r="AG114" s="299" t="str">
        <f t="shared" si="493"/>
        <v xml:space="preserve"> </v>
      </c>
      <c r="AH114" s="286" t="str">
        <f t="shared" si="493"/>
        <v xml:space="preserve"> </v>
      </c>
      <c r="AI114" s="286" t="str">
        <f t="shared" si="493"/>
        <v xml:space="preserve"> </v>
      </c>
      <c r="AJ114" s="268">
        <f t="shared" si="493"/>
        <v>21</v>
      </c>
    </row>
    <row r="115" spans="1:36" ht="20.100000000000001" customHeight="1" x14ac:dyDescent="0.2">
      <c r="A115" s="304"/>
      <c r="B115" s="306"/>
      <c r="C115" s="339"/>
      <c r="D115" s="308"/>
      <c r="E115" s="295"/>
      <c r="F115" s="310"/>
      <c r="G115" s="267"/>
      <c r="H115" s="100">
        <f>VLOOKUP($N114+0.5,'Competitor Address List'!$A$6:$M$205,3)</f>
        <v>45.5</v>
      </c>
      <c r="I115" s="101">
        <f>VLOOKUP($N114+0.5,'Competitor Address List'!$A$6:$M$205,4)</f>
        <v>45.5</v>
      </c>
      <c r="J115" s="100">
        <f>VLOOKUP($N114+0.5,'Competitor Address List'!$A$6:$M$205,6)</f>
        <v>45.5</v>
      </c>
      <c r="K115" s="102">
        <f>VLOOKUP($N114+0.5,'Competitor Address List'!$A$6:$M$205,7)</f>
        <v>45.5</v>
      </c>
      <c r="L115" s="54">
        <f>VLOOKUP($N114+0.5,'Competitor Address List'!$A$6:$M$205,9)</f>
        <v>45.5</v>
      </c>
      <c r="M115" s="103">
        <f>VLOOKUP($N114+0.5,'Competitor Address List'!$A$6:$M$205,10)</f>
        <v>45.5</v>
      </c>
      <c r="N115" s="312"/>
      <c r="O115" s="314" t="e">
        <f>VLOOKUP($N115,'Competitor Address List'!$A$6:$M$65,15)</f>
        <v>#N/A</v>
      </c>
      <c r="P115" s="290"/>
      <c r="Q115" s="3"/>
      <c r="R115" s="3"/>
      <c r="S115" s="315"/>
      <c r="T115" s="316"/>
      <c r="U115" s="316"/>
      <c r="V115" s="293"/>
      <c r="W115" s="293"/>
      <c r="X115" s="268"/>
      <c r="Y115" s="298"/>
      <c r="Z115" s="300"/>
      <c r="AA115" s="300"/>
      <c r="AB115" s="291"/>
      <c r="AC115" s="291"/>
      <c r="AD115" s="283"/>
      <c r="AE115" s="302"/>
      <c r="AF115" s="300"/>
      <c r="AG115" s="300"/>
      <c r="AH115" s="291"/>
      <c r="AI115" s="291"/>
      <c r="AJ115" s="268"/>
    </row>
    <row r="116" spans="1:36" ht="20.100000000000001" customHeight="1" x14ac:dyDescent="0.2">
      <c r="A116" s="303">
        <f>RANK(P116,$P$26:$P$225,$Q$24)</f>
        <v>46</v>
      </c>
      <c r="B116" s="305" t="str">
        <f t="shared" ref="B116" si="494">AE116</f>
        <v xml:space="preserve"> </v>
      </c>
      <c r="C116" s="338" t="str">
        <f t="shared" ref="C116" si="495">AF116</f>
        <v xml:space="preserve"> </v>
      </c>
      <c r="D116" s="307" t="str">
        <f t="shared" ref="D116" si="496">AG116</f>
        <v xml:space="preserve"> </v>
      </c>
      <c r="E116" s="294" t="str">
        <f t="shared" ref="E116" si="497">AH116</f>
        <v xml:space="preserve"> </v>
      </c>
      <c r="F116" s="309" t="str">
        <f t="shared" ref="F116:G116" si="498">AI116</f>
        <v xml:space="preserve"> </v>
      </c>
      <c r="G116" s="266">
        <f t="shared" si="498"/>
        <v>22</v>
      </c>
      <c r="H116" s="104">
        <f>VLOOKUP($N116,'Competitor Address List'!$A$6:$M$205,3)</f>
        <v>46</v>
      </c>
      <c r="I116" s="105">
        <f>VLOOKUP($N116,'Competitor Address List'!$A$6:$M$205,4)</f>
        <v>46</v>
      </c>
      <c r="J116" s="104">
        <f>VLOOKUP($N116,'Competitor Address List'!$A$6:$M$205,6)</f>
        <v>46</v>
      </c>
      <c r="K116" s="106">
        <f>VLOOKUP($N116,'Competitor Address List'!$A$6:$M$205,7)</f>
        <v>46</v>
      </c>
      <c r="L116" s="55">
        <f>VLOOKUP($N116,'Competitor Address List'!$A$6:$M$205,9)</f>
        <v>46</v>
      </c>
      <c r="M116" s="107">
        <f>VLOOKUP($N116,'Competitor Address List'!$A$6:$M$205,10)</f>
        <v>46</v>
      </c>
      <c r="N116" s="311">
        <v>46</v>
      </c>
      <c r="O116" s="313">
        <f>VLOOKUP($N116,'Competitor Address List'!$A$6:$M$205,11)</f>
        <v>46</v>
      </c>
      <c r="P116" s="289">
        <f t="shared" ref="P116" si="499">P114+1</f>
        <v>1479.3</v>
      </c>
      <c r="Q116" s="3"/>
      <c r="R116" s="3"/>
      <c r="S116" s="317" t="str">
        <f>IF(VLOOKUP($N116,'Competitor Address List'!$A$6:$M$205,2)=S$25,1,"X")</f>
        <v>X</v>
      </c>
      <c r="T116" s="316" t="str">
        <f>IF(VLOOKUP($N116,'Competitor Address List'!$A$6:$M$205,2)=T$25,1,"X")</f>
        <v>X</v>
      </c>
      <c r="U116" s="300" t="str">
        <f>IF(VLOOKUP($N116,'Competitor Address List'!$A$6:$M$205,2)=U$25,1,"X")</f>
        <v>X</v>
      </c>
      <c r="V116" s="291" t="str">
        <f>IF(OR(VLOOKUP($N116,'Competitor Address List'!$A$6:$M$205,2)=V$25,W116=1),1,"X")</f>
        <v>X</v>
      </c>
      <c r="W116" s="291" t="str">
        <f>IF(VLOOKUP($N116,'Competitor Address List'!$A$6:$M$205,2)=W$25,1,"X")</f>
        <v>X</v>
      </c>
      <c r="X116" s="268">
        <f>IF(VLOOKUP($N116,'Competitor Address List'!$A$6:$M$205,2)=X$25,1,"X")</f>
        <v>1</v>
      </c>
      <c r="Y116" s="297" t="str">
        <f t="shared" ref="Y116" si="500">IF(S116="X","-",$P116)</f>
        <v>-</v>
      </c>
      <c r="Z116" s="299" t="str">
        <f t="shared" ref="Z116" si="501">IF(T116="X","-",$P116)</f>
        <v>-</v>
      </c>
      <c r="AA116" s="299" t="str">
        <f t="shared" ref="AA116" si="502">IF(U116="X","-",$P116)</f>
        <v>-</v>
      </c>
      <c r="AB116" s="286" t="str">
        <f t="shared" ref="AB116" si="503">IF(V116="X","-",$P116)</f>
        <v>-</v>
      </c>
      <c r="AC116" s="286" t="str">
        <f t="shared" ref="AC116" si="504">IF(W116="X","-",$P116)</f>
        <v>-</v>
      </c>
      <c r="AD116" s="282">
        <f>IF(X116="X","-",$P116)</f>
        <v>1479.3</v>
      </c>
      <c r="AE116" s="301" t="str">
        <f t="shared" ref="AE116:AJ116" si="505">IF(Y116="-"," ",RANK(Y116,Y$26:Y$225,$Q$24))</f>
        <v xml:space="preserve"> </v>
      </c>
      <c r="AF116" s="299" t="str">
        <f t="shared" si="505"/>
        <v xml:space="preserve"> </v>
      </c>
      <c r="AG116" s="299" t="str">
        <f t="shared" si="505"/>
        <v xml:space="preserve"> </v>
      </c>
      <c r="AH116" s="286" t="str">
        <f t="shared" si="505"/>
        <v xml:space="preserve"> </v>
      </c>
      <c r="AI116" s="286" t="str">
        <f t="shared" si="505"/>
        <v xml:space="preserve"> </v>
      </c>
      <c r="AJ116" s="268">
        <f t="shared" si="505"/>
        <v>22</v>
      </c>
    </row>
    <row r="117" spans="1:36" ht="20.100000000000001" customHeight="1" x14ac:dyDescent="0.2">
      <c r="A117" s="304"/>
      <c r="B117" s="306"/>
      <c r="C117" s="339"/>
      <c r="D117" s="308"/>
      <c r="E117" s="295"/>
      <c r="F117" s="310"/>
      <c r="G117" s="267"/>
      <c r="H117" s="100">
        <f>VLOOKUP($N116+0.5,'Competitor Address List'!$A$6:$M$205,3)</f>
        <v>46.5</v>
      </c>
      <c r="I117" s="101">
        <f>VLOOKUP($N116+0.5,'Competitor Address List'!$A$6:$M$205,4)</f>
        <v>46.5</v>
      </c>
      <c r="J117" s="100">
        <f>VLOOKUP($N116+0.5,'Competitor Address List'!$A$6:$M$205,6)</f>
        <v>46.5</v>
      </c>
      <c r="K117" s="102">
        <f>VLOOKUP($N116+0.5,'Competitor Address List'!$A$6:$M$205,7)</f>
        <v>46.5</v>
      </c>
      <c r="L117" s="54">
        <f>VLOOKUP($N116+0.5,'Competitor Address List'!$A$6:$M$205,9)</f>
        <v>46.5</v>
      </c>
      <c r="M117" s="103">
        <f>VLOOKUP($N116+0.5,'Competitor Address List'!$A$6:$M$205,10)</f>
        <v>46.5</v>
      </c>
      <c r="N117" s="312"/>
      <c r="O117" s="314" t="e">
        <f>VLOOKUP($N117,'Competitor Address List'!$A$6:$M$65,15)</f>
        <v>#N/A</v>
      </c>
      <c r="P117" s="290"/>
      <c r="Q117" s="3"/>
      <c r="R117" s="3"/>
      <c r="S117" s="315"/>
      <c r="T117" s="316"/>
      <c r="U117" s="316"/>
      <c r="V117" s="293"/>
      <c r="W117" s="293"/>
      <c r="X117" s="268"/>
      <c r="Y117" s="298"/>
      <c r="Z117" s="300"/>
      <c r="AA117" s="300"/>
      <c r="AB117" s="291"/>
      <c r="AC117" s="291"/>
      <c r="AD117" s="283"/>
      <c r="AE117" s="302"/>
      <c r="AF117" s="300"/>
      <c r="AG117" s="300"/>
      <c r="AH117" s="291"/>
      <c r="AI117" s="291"/>
      <c r="AJ117" s="268"/>
    </row>
    <row r="118" spans="1:36" ht="20.100000000000001" customHeight="1" x14ac:dyDescent="0.2">
      <c r="A118" s="303">
        <f>RANK(P118,$P$26:$P$225,$Q$24)</f>
        <v>47</v>
      </c>
      <c r="B118" s="305" t="str">
        <f t="shared" ref="B118" si="506">AE118</f>
        <v xml:space="preserve"> </v>
      </c>
      <c r="C118" s="338" t="str">
        <f t="shared" ref="C118" si="507">AF118</f>
        <v xml:space="preserve"> </v>
      </c>
      <c r="D118" s="307" t="str">
        <f t="shared" ref="D118" si="508">AG118</f>
        <v xml:space="preserve"> </v>
      </c>
      <c r="E118" s="294" t="str">
        <f t="shared" ref="E118" si="509">AH118</f>
        <v xml:space="preserve"> </v>
      </c>
      <c r="F118" s="309" t="str">
        <f t="shared" ref="F118:G118" si="510">AI118</f>
        <v xml:space="preserve"> </v>
      </c>
      <c r="G118" s="266">
        <f t="shared" si="510"/>
        <v>23</v>
      </c>
      <c r="H118" s="104">
        <f>VLOOKUP($N118,'Competitor Address List'!$A$6:$M$205,3)</f>
        <v>47</v>
      </c>
      <c r="I118" s="105">
        <f>VLOOKUP($N118,'Competitor Address List'!$A$6:$M$205,4)</f>
        <v>47</v>
      </c>
      <c r="J118" s="104">
        <f>VLOOKUP($N118,'Competitor Address List'!$A$6:$M$205,6)</f>
        <v>47</v>
      </c>
      <c r="K118" s="106">
        <f>VLOOKUP($N118,'Competitor Address List'!$A$6:$M$205,7)</f>
        <v>47</v>
      </c>
      <c r="L118" s="55">
        <f>VLOOKUP($N118,'Competitor Address List'!$A$6:$M$205,9)</f>
        <v>47</v>
      </c>
      <c r="M118" s="107">
        <f>VLOOKUP($N118,'Competitor Address List'!$A$6:$M$205,10)</f>
        <v>47</v>
      </c>
      <c r="N118" s="311">
        <v>47</v>
      </c>
      <c r="O118" s="313">
        <f>VLOOKUP($N118,'Competitor Address List'!$A$6:$M$205,11)</f>
        <v>47</v>
      </c>
      <c r="P118" s="289">
        <f t="shared" ref="P118" si="511">P116+1</f>
        <v>1480.3</v>
      </c>
      <c r="Q118" s="3"/>
      <c r="R118" s="3"/>
      <c r="S118" s="315" t="str">
        <f>IF(VLOOKUP($N118,'Competitor Address List'!$A$6:$M$205,2)=S$25,1,"X")</f>
        <v>X</v>
      </c>
      <c r="T118" s="316" t="str">
        <f>IF(VLOOKUP($N118,'Competitor Address List'!$A$6:$M$205,2)=T$25,1,"X")</f>
        <v>X</v>
      </c>
      <c r="U118" s="316" t="str">
        <f>IF(VLOOKUP($N118,'Competitor Address List'!$A$6:$M$205,2)=U$25,1,"X")</f>
        <v>X</v>
      </c>
      <c r="V118" s="293" t="str">
        <f>IF(OR(VLOOKUP($N118,'Competitor Address List'!$A$6:$M$205,2)=V$25,W118=1),1,"X")</f>
        <v>X</v>
      </c>
      <c r="W118" s="293" t="str">
        <f>IF(VLOOKUP($N118,'Competitor Address List'!$A$6:$M$205,2)=W$25,1,"X")</f>
        <v>X</v>
      </c>
      <c r="X118" s="268">
        <f>IF(VLOOKUP($N118,'Competitor Address List'!$A$6:$M$205,2)=X$25,1,"X")</f>
        <v>1</v>
      </c>
      <c r="Y118" s="297" t="str">
        <f t="shared" ref="Y118" si="512">IF(S118="X","-",$P118)</f>
        <v>-</v>
      </c>
      <c r="Z118" s="299" t="str">
        <f t="shared" ref="Z118" si="513">IF(T118="X","-",$P118)</f>
        <v>-</v>
      </c>
      <c r="AA118" s="299" t="str">
        <f t="shared" ref="AA118" si="514">IF(U118="X","-",$P118)</f>
        <v>-</v>
      </c>
      <c r="AB118" s="286" t="str">
        <f t="shared" ref="AB118" si="515">IF(V118="X","-",$P118)</f>
        <v>-</v>
      </c>
      <c r="AC118" s="286" t="str">
        <f t="shared" ref="AC118" si="516">IF(W118="X","-",$P118)</f>
        <v>-</v>
      </c>
      <c r="AD118" s="282">
        <f>IF(X118="X","-",$P118)</f>
        <v>1480.3</v>
      </c>
      <c r="AE118" s="301" t="str">
        <f t="shared" ref="AE118:AJ118" si="517">IF(Y118="-"," ",RANK(Y118,Y$26:Y$225,$Q$24))</f>
        <v xml:space="preserve"> </v>
      </c>
      <c r="AF118" s="299" t="str">
        <f t="shared" si="517"/>
        <v xml:space="preserve"> </v>
      </c>
      <c r="AG118" s="299" t="str">
        <f t="shared" si="517"/>
        <v xml:space="preserve"> </v>
      </c>
      <c r="AH118" s="286" t="str">
        <f t="shared" si="517"/>
        <v xml:space="preserve"> </v>
      </c>
      <c r="AI118" s="286" t="str">
        <f t="shared" si="517"/>
        <v xml:space="preserve"> </v>
      </c>
      <c r="AJ118" s="268">
        <f t="shared" si="517"/>
        <v>23</v>
      </c>
    </row>
    <row r="119" spans="1:36" ht="20.100000000000001" customHeight="1" x14ac:dyDescent="0.2">
      <c r="A119" s="304"/>
      <c r="B119" s="306"/>
      <c r="C119" s="339"/>
      <c r="D119" s="308"/>
      <c r="E119" s="295"/>
      <c r="F119" s="310"/>
      <c r="G119" s="267"/>
      <c r="H119" s="100">
        <f>VLOOKUP($N118+0.5,'Competitor Address List'!$A$6:$M$205,3)</f>
        <v>47.5</v>
      </c>
      <c r="I119" s="101">
        <f>VLOOKUP($N118+0.5,'Competitor Address List'!$A$6:$M$205,4)</f>
        <v>47.5</v>
      </c>
      <c r="J119" s="100">
        <f>VLOOKUP($N118+0.5,'Competitor Address List'!$A$6:$M$205,6)</f>
        <v>47.5</v>
      </c>
      <c r="K119" s="102">
        <f>VLOOKUP($N118+0.5,'Competitor Address List'!$A$6:$M$205,7)</f>
        <v>47.5</v>
      </c>
      <c r="L119" s="54">
        <f>VLOOKUP($N118+0.5,'Competitor Address List'!$A$6:$M$205,9)</f>
        <v>47.5</v>
      </c>
      <c r="M119" s="103">
        <f>VLOOKUP($N118+0.5,'Competitor Address List'!$A$6:$M$205,10)</f>
        <v>47.5</v>
      </c>
      <c r="N119" s="312"/>
      <c r="O119" s="314" t="e">
        <f>VLOOKUP($N119,'Competitor Address List'!$A$6:$M$65,15)</f>
        <v>#N/A</v>
      </c>
      <c r="P119" s="290"/>
      <c r="Q119" s="3"/>
      <c r="R119" s="3"/>
      <c r="S119" s="315"/>
      <c r="T119" s="316"/>
      <c r="U119" s="316"/>
      <c r="V119" s="293"/>
      <c r="W119" s="293"/>
      <c r="X119" s="268"/>
      <c r="Y119" s="298"/>
      <c r="Z119" s="300"/>
      <c r="AA119" s="300"/>
      <c r="AB119" s="291"/>
      <c r="AC119" s="291"/>
      <c r="AD119" s="283"/>
      <c r="AE119" s="302"/>
      <c r="AF119" s="300"/>
      <c r="AG119" s="300"/>
      <c r="AH119" s="291"/>
      <c r="AI119" s="291"/>
      <c r="AJ119" s="268"/>
    </row>
    <row r="120" spans="1:36" ht="20.100000000000001" customHeight="1" x14ac:dyDescent="0.2">
      <c r="A120" s="303">
        <f>RANK(P120,$P$26:$P$225,$Q$24)</f>
        <v>48</v>
      </c>
      <c r="B120" s="305" t="str">
        <f t="shared" ref="B120" si="518">AE120</f>
        <v xml:space="preserve"> </v>
      </c>
      <c r="C120" s="338" t="str">
        <f t="shared" ref="C120" si="519">AF120</f>
        <v xml:space="preserve"> </v>
      </c>
      <c r="D120" s="307" t="str">
        <f t="shared" ref="D120" si="520">AG120</f>
        <v xml:space="preserve"> </v>
      </c>
      <c r="E120" s="294" t="str">
        <f t="shared" ref="E120" si="521">AH120</f>
        <v xml:space="preserve"> </v>
      </c>
      <c r="F120" s="309" t="str">
        <f t="shared" ref="F120:G120" si="522">AI120</f>
        <v xml:space="preserve"> </v>
      </c>
      <c r="G120" s="266">
        <f t="shared" si="522"/>
        <v>24</v>
      </c>
      <c r="H120" s="104">
        <f>VLOOKUP($N120,'Competitor Address List'!$A$6:$M$205,3)</f>
        <v>48</v>
      </c>
      <c r="I120" s="105">
        <f>VLOOKUP($N120,'Competitor Address List'!$A$6:$M$205,4)</f>
        <v>48</v>
      </c>
      <c r="J120" s="104">
        <f>VLOOKUP($N120,'Competitor Address List'!$A$6:$M$205,6)</f>
        <v>48</v>
      </c>
      <c r="K120" s="106">
        <f>VLOOKUP($N120,'Competitor Address List'!$A$6:$M$205,7)</f>
        <v>48</v>
      </c>
      <c r="L120" s="55">
        <f>VLOOKUP($N120,'Competitor Address List'!$A$6:$M$205,9)</f>
        <v>48</v>
      </c>
      <c r="M120" s="107">
        <f>VLOOKUP($N120,'Competitor Address List'!$A$6:$M$205,10)</f>
        <v>48</v>
      </c>
      <c r="N120" s="311">
        <v>48</v>
      </c>
      <c r="O120" s="313">
        <f>VLOOKUP($N120,'Competitor Address List'!$A$6:$M$205,11)</f>
        <v>48</v>
      </c>
      <c r="P120" s="289">
        <f t="shared" ref="P120" si="523">P118+1</f>
        <v>1481.3</v>
      </c>
      <c r="Q120" s="3"/>
      <c r="R120" s="3"/>
      <c r="S120" s="315" t="str">
        <f>IF(VLOOKUP($N120,'Competitor Address List'!$A$6:$M$205,2)=S$25,1,"X")</f>
        <v>X</v>
      </c>
      <c r="T120" s="316" t="str">
        <f>IF(VLOOKUP($N120,'Competitor Address List'!$A$6:$M$205,2)=T$25,1,"X")</f>
        <v>X</v>
      </c>
      <c r="U120" s="316" t="str">
        <f>IF(VLOOKUP($N120,'Competitor Address List'!$A$6:$M$205,2)=U$25,1,"X")</f>
        <v>X</v>
      </c>
      <c r="V120" s="293" t="str">
        <f>IF(OR(VLOOKUP($N120,'Competitor Address List'!$A$6:$M$205,2)=V$25,W120=1),1,"X")</f>
        <v>X</v>
      </c>
      <c r="W120" s="293" t="str">
        <f>IF(VLOOKUP($N120,'Competitor Address List'!$A$6:$M$205,2)=W$25,1,"X")</f>
        <v>X</v>
      </c>
      <c r="X120" s="268">
        <f>IF(VLOOKUP($N120,'Competitor Address List'!$A$6:$M$205,2)=X$25,1,"X")</f>
        <v>1</v>
      </c>
      <c r="Y120" s="297" t="str">
        <f t="shared" ref="Y120" si="524">IF(S120="X","-",$P120)</f>
        <v>-</v>
      </c>
      <c r="Z120" s="299" t="str">
        <f t="shared" ref="Z120" si="525">IF(T120="X","-",$P120)</f>
        <v>-</v>
      </c>
      <c r="AA120" s="299" t="str">
        <f t="shared" ref="AA120" si="526">IF(U120="X","-",$P120)</f>
        <v>-</v>
      </c>
      <c r="AB120" s="286" t="str">
        <f t="shared" ref="AB120" si="527">IF(V120="X","-",$P120)</f>
        <v>-</v>
      </c>
      <c r="AC120" s="286" t="str">
        <f t="shared" ref="AC120" si="528">IF(W120="X","-",$P120)</f>
        <v>-</v>
      </c>
      <c r="AD120" s="282">
        <f>IF(X120="X","-",$P120)</f>
        <v>1481.3</v>
      </c>
      <c r="AE120" s="301" t="str">
        <f t="shared" ref="AE120:AJ120" si="529">IF(Y120="-"," ",RANK(Y120,Y$26:Y$225,$Q$24))</f>
        <v xml:space="preserve"> </v>
      </c>
      <c r="AF120" s="299" t="str">
        <f t="shared" si="529"/>
        <v xml:space="preserve"> </v>
      </c>
      <c r="AG120" s="299" t="str">
        <f t="shared" si="529"/>
        <v xml:space="preserve"> </v>
      </c>
      <c r="AH120" s="286" t="str">
        <f t="shared" si="529"/>
        <v xml:space="preserve"> </v>
      </c>
      <c r="AI120" s="286" t="str">
        <f t="shared" si="529"/>
        <v xml:space="preserve"> </v>
      </c>
      <c r="AJ120" s="268">
        <f t="shared" si="529"/>
        <v>24</v>
      </c>
    </row>
    <row r="121" spans="1:36" ht="20.100000000000001" customHeight="1" x14ac:dyDescent="0.2">
      <c r="A121" s="304"/>
      <c r="B121" s="306"/>
      <c r="C121" s="339"/>
      <c r="D121" s="308"/>
      <c r="E121" s="295"/>
      <c r="F121" s="310"/>
      <c r="G121" s="267"/>
      <c r="H121" s="100">
        <f>VLOOKUP($N120+0.5,'Competitor Address List'!$A$6:$M$205,3)</f>
        <v>48.5</v>
      </c>
      <c r="I121" s="101">
        <f>VLOOKUP($N120+0.5,'Competitor Address List'!$A$6:$M$205,4)</f>
        <v>48.5</v>
      </c>
      <c r="J121" s="100">
        <f>VLOOKUP($N120+0.5,'Competitor Address List'!$A$6:$M$205,6)</f>
        <v>48.5</v>
      </c>
      <c r="K121" s="102">
        <f>VLOOKUP($N120+0.5,'Competitor Address List'!$A$6:$M$205,7)</f>
        <v>48.5</v>
      </c>
      <c r="L121" s="54">
        <f>VLOOKUP($N120+0.5,'Competitor Address List'!$A$6:$M$205,9)</f>
        <v>48.5</v>
      </c>
      <c r="M121" s="103">
        <f>VLOOKUP($N120+0.5,'Competitor Address List'!$A$6:$M$205,10)</f>
        <v>48.5</v>
      </c>
      <c r="N121" s="312"/>
      <c r="O121" s="314" t="e">
        <f>VLOOKUP($N121,'Competitor Address List'!$A$6:$M$65,15)</f>
        <v>#N/A</v>
      </c>
      <c r="P121" s="290"/>
      <c r="Q121" s="3"/>
      <c r="R121" s="3"/>
      <c r="S121" s="315"/>
      <c r="T121" s="316"/>
      <c r="U121" s="316"/>
      <c r="V121" s="293"/>
      <c r="W121" s="293"/>
      <c r="X121" s="268"/>
      <c r="Y121" s="298"/>
      <c r="Z121" s="300"/>
      <c r="AA121" s="300"/>
      <c r="AB121" s="291"/>
      <c r="AC121" s="291"/>
      <c r="AD121" s="283"/>
      <c r="AE121" s="302"/>
      <c r="AF121" s="300"/>
      <c r="AG121" s="300"/>
      <c r="AH121" s="291"/>
      <c r="AI121" s="291"/>
      <c r="AJ121" s="268"/>
    </row>
    <row r="122" spans="1:36" ht="20.100000000000001" customHeight="1" x14ac:dyDescent="0.2">
      <c r="A122" s="303">
        <f>RANK(P122,$P$26:$P$225,$Q$24)</f>
        <v>49</v>
      </c>
      <c r="B122" s="305" t="str">
        <f t="shared" ref="B122" si="530">AE122</f>
        <v xml:space="preserve"> </v>
      </c>
      <c r="C122" s="338" t="str">
        <f t="shared" ref="C122" si="531">AF122</f>
        <v xml:space="preserve"> </v>
      </c>
      <c r="D122" s="307" t="str">
        <f t="shared" ref="D122" si="532">AG122</f>
        <v xml:space="preserve"> </v>
      </c>
      <c r="E122" s="294" t="str">
        <f t="shared" ref="E122" si="533">AH122</f>
        <v xml:space="preserve"> </v>
      </c>
      <c r="F122" s="309" t="str">
        <f t="shared" ref="F122:G122" si="534">AI122</f>
        <v xml:space="preserve"> </v>
      </c>
      <c r="G122" s="266">
        <f t="shared" si="534"/>
        <v>25</v>
      </c>
      <c r="H122" s="104">
        <f>VLOOKUP($N122,'Competitor Address List'!$A$6:$M$205,3)</f>
        <v>49</v>
      </c>
      <c r="I122" s="105">
        <f>VLOOKUP($N122,'Competitor Address List'!$A$6:$M$205,4)</f>
        <v>49</v>
      </c>
      <c r="J122" s="104">
        <f>VLOOKUP($N122,'Competitor Address List'!$A$6:$M$205,6)</f>
        <v>49</v>
      </c>
      <c r="K122" s="106">
        <f>VLOOKUP($N122,'Competitor Address List'!$A$6:$M$205,7)</f>
        <v>49</v>
      </c>
      <c r="L122" s="55">
        <f>VLOOKUP($N122,'Competitor Address List'!$A$6:$M$205,9)</f>
        <v>49</v>
      </c>
      <c r="M122" s="107">
        <f>VLOOKUP($N122,'Competitor Address List'!$A$6:$M$205,10)</f>
        <v>49</v>
      </c>
      <c r="N122" s="311">
        <v>49</v>
      </c>
      <c r="O122" s="313">
        <f>VLOOKUP($N122,'Competitor Address List'!$A$6:$M$205,11)</f>
        <v>49</v>
      </c>
      <c r="P122" s="289">
        <f t="shared" ref="P122" si="535">P120+1</f>
        <v>1482.3</v>
      </c>
      <c r="Q122" s="3"/>
      <c r="R122" s="3"/>
      <c r="S122" s="315" t="str">
        <f>IF(VLOOKUP($N122,'Competitor Address List'!$A$6:$M$205,2)=S$25,1,"X")</f>
        <v>X</v>
      </c>
      <c r="T122" s="316" t="str">
        <f>IF(VLOOKUP($N122,'Competitor Address List'!$A$6:$M$205,2)=T$25,1,"X")</f>
        <v>X</v>
      </c>
      <c r="U122" s="316" t="str">
        <f>IF(VLOOKUP($N122,'Competitor Address List'!$A$6:$M$205,2)=U$25,1,"X")</f>
        <v>X</v>
      </c>
      <c r="V122" s="293" t="str">
        <f>IF(OR(VLOOKUP($N122,'Competitor Address List'!$A$6:$M$205,2)=V$25,W122=1),1,"X")</f>
        <v>X</v>
      </c>
      <c r="W122" s="293" t="str">
        <f>IF(VLOOKUP($N122,'Competitor Address List'!$A$6:$M$205,2)=W$25,1,"X")</f>
        <v>X</v>
      </c>
      <c r="X122" s="268">
        <f>IF(VLOOKUP($N122,'Competitor Address List'!$A$6:$M$205,2)=X$25,1,"X")</f>
        <v>1</v>
      </c>
      <c r="Y122" s="297" t="str">
        <f t="shared" ref="Y122" si="536">IF(S122="X","-",$P122)</f>
        <v>-</v>
      </c>
      <c r="Z122" s="299" t="str">
        <f t="shared" ref="Z122" si="537">IF(T122="X","-",$P122)</f>
        <v>-</v>
      </c>
      <c r="AA122" s="299" t="str">
        <f t="shared" ref="AA122" si="538">IF(U122="X","-",$P122)</f>
        <v>-</v>
      </c>
      <c r="AB122" s="286" t="str">
        <f t="shared" ref="AB122" si="539">IF(V122="X","-",$P122)</f>
        <v>-</v>
      </c>
      <c r="AC122" s="286" t="str">
        <f t="shared" ref="AC122" si="540">IF(W122="X","-",$P122)</f>
        <v>-</v>
      </c>
      <c r="AD122" s="282">
        <f>IF(X122="X","-",$P122)</f>
        <v>1482.3</v>
      </c>
      <c r="AE122" s="301" t="str">
        <f t="shared" ref="AE122:AJ122" si="541">IF(Y122="-"," ",RANK(Y122,Y$26:Y$225,$Q$24))</f>
        <v xml:space="preserve"> </v>
      </c>
      <c r="AF122" s="299" t="str">
        <f t="shared" si="541"/>
        <v xml:space="preserve"> </v>
      </c>
      <c r="AG122" s="299" t="str">
        <f t="shared" si="541"/>
        <v xml:space="preserve"> </v>
      </c>
      <c r="AH122" s="286" t="str">
        <f t="shared" si="541"/>
        <v xml:space="preserve"> </v>
      </c>
      <c r="AI122" s="286" t="str">
        <f t="shared" si="541"/>
        <v xml:space="preserve"> </v>
      </c>
      <c r="AJ122" s="268">
        <f t="shared" si="541"/>
        <v>25</v>
      </c>
    </row>
    <row r="123" spans="1:36" ht="20.100000000000001" customHeight="1" x14ac:dyDescent="0.2">
      <c r="A123" s="304"/>
      <c r="B123" s="306"/>
      <c r="C123" s="339"/>
      <c r="D123" s="308"/>
      <c r="E123" s="295"/>
      <c r="F123" s="310"/>
      <c r="G123" s="267"/>
      <c r="H123" s="100">
        <f>VLOOKUP($N122+0.5,'Competitor Address List'!$A$6:$M$205,3)</f>
        <v>49.5</v>
      </c>
      <c r="I123" s="101">
        <f>VLOOKUP($N122+0.5,'Competitor Address List'!$A$6:$M$205,4)</f>
        <v>49.5</v>
      </c>
      <c r="J123" s="100">
        <f>VLOOKUP($N122+0.5,'Competitor Address List'!$A$6:$M$205,6)</f>
        <v>49.5</v>
      </c>
      <c r="K123" s="102">
        <f>VLOOKUP($N122+0.5,'Competitor Address List'!$A$6:$M$205,7)</f>
        <v>49.5</v>
      </c>
      <c r="L123" s="54">
        <f>VLOOKUP($N122+0.5,'Competitor Address List'!$A$6:$M$205,9)</f>
        <v>49.5</v>
      </c>
      <c r="M123" s="103">
        <f>VLOOKUP($N122+0.5,'Competitor Address List'!$A$6:$M$205,10)</f>
        <v>49.5</v>
      </c>
      <c r="N123" s="312"/>
      <c r="O123" s="314" t="e">
        <f>VLOOKUP($N123,'Competitor Address List'!$A$6:$M$65,15)</f>
        <v>#N/A</v>
      </c>
      <c r="P123" s="290"/>
      <c r="Q123" s="3"/>
      <c r="R123" s="3"/>
      <c r="S123" s="315"/>
      <c r="T123" s="316"/>
      <c r="U123" s="316"/>
      <c r="V123" s="293"/>
      <c r="W123" s="293"/>
      <c r="X123" s="268"/>
      <c r="Y123" s="298"/>
      <c r="Z123" s="300"/>
      <c r="AA123" s="300"/>
      <c r="AB123" s="291"/>
      <c r="AC123" s="291"/>
      <c r="AD123" s="283"/>
      <c r="AE123" s="302"/>
      <c r="AF123" s="300"/>
      <c r="AG123" s="300"/>
      <c r="AH123" s="291"/>
      <c r="AI123" s="291"/>
      <c r="AJ123" s="268"/>
    </row>
    <row r="124" spans="1:36" ht="20.100000000000001" customHeight="1" x14ac:dyDescent="0.2">
      <c r="A124" s="303">
        <f>RANK(P124,$P$26:$P$225,$Q$24)</f>
        <v>50</v>
      </c>
      <c r="B124" s="305" t="str">
        <f t="shared" ref="B124" si="542">AE124</f>
        <v xml:space="preserve"> </v>
      </c>
      <c r="C124" s="338" t="str">
        <f t="shared" ref="C124" si="543">AF124</f>
        <v xml:space="preserve"> </v>
      </c>
      <c r="D124" s="307" t="str">
        <f t="shared" ref="D124" si="544">AG124</f>
        <v xml:space="preserve"> </v>
      </c>
      <c r="E124" s="294" t="str">
        <f t="shared" ref="E124" si="545">AH124</f>
        <v xml:space="preserve"> </v>
      </c>
      <c r="F124" s="309" t="str">
        <f t="shared" ref="F124:G124" si="546">AI124</f>
        <v xml:space="preserve"> </v>
      </c>
      <c r="G124" s="266">
        <f t="shared" si="546"/>
        <v>26</v>
      </c>
      <c r="H124" s="104">
        <f>VLOOKUP($N124,'Competitor Address List'!$A$6:$M$205,3)</f>
        <v>50</v>
      </c>
      <c r="I124" s="105">
        <f>VLOOKUP($N124,'Competitor Address List'!$A$6:$M$205,4)</f>
        <v>50</v>
      </c>
      <c r="J124" s="104">
        <f>VLOOKUP($N124,'Competitor Address List'!$A$6:$M$205,6)</f>
        <v>50</v>
      </c>
      <c r="K124" s="106">
        <f>VLOOKUP($N124,'Competitor Address List'!$A$6:$M$205,7)</f>
        <v>50</v>
      </c>
      <c r="L124" s="55">
        <f>VLOOKUP($N124,'Competitor Address List'!$A$6:$M$205,9)</f>
        <v>50</v>
      </c>
      <c r="M124" s="107">
        <f>VLOOKUP($N124,'Competitor Address List'!$A$6:$M$205,10)</f>
        <v>50</v>
      </c>
      <c r="N124" s="311">
        <v>50</v>
      </c>
      <c r="O124" s="313">
        <f>VLOOKUP($N124,'Competitor Address List'!$A$6:$M$205,11)</f>
        <v>50</v>
      </c>
      <c r="P124" s="289">
        <f t="shared" ref="P124" si="547">P122+1</f>
        <v>1483.3</v>
      </c>
      <c r="Q124" s="3"/>
      <c r="R124" s="3"/>
      <c r="S124" s="315" t="str">
        <f>IF(VLOOKUP($N124,'Competitor Address List'!$A$6:$M$205,2)=S$25,1,"X")</f>
        <v>X</v>
      </c>
      <c r="T124" s="316" t="str">
        <f>IF(VLOOKUP($N124,'Competitor Address List'!$A$6:$M$205,2)=T$25,1,"X")</f>
        <v>X</v>
      </c>
      <c r="U124" s="316" t="str">
        <f>IF(VLOOKUP($N124,'Competitor Address List'!$A$6:$M$205,2)=U$25,1,"X")</f>
        <v>X</v>
      </c>
      <c r="V124" s="293" t="str">
        <f>IF(OR(VLOOKUP($N124,'Competitor Address List'!$A$6:$M$205,2)=V$25,W124=1),1,"X")</f>
        <v>X</v>
      </c>
      <c r="W124" s="293" t="str">
        <f>IF(VLOOKUP($N124,'Competitor Address List'!$A$6:$M$205,2)=W$25,1,"X")</f>
        <v>X</v>
      </c>
      <c r="X124" s="268">
        <f>IF(VLOOKUP($N124,'Competitor Address List'!$A$6:$M$205,2)=X$25,1,"X")</f>
        <v>1</v>
      </c>
      <c r="Y124" s="297" t="str">
        <f t="shared" ref="Y124" si="548">IF(S124="X","-",$P124)</f>
        <v>-</v>
      </c>
      <c r="Z124" s="299" t="str">
        <f t="shared" ref="Z124" si="549">IF(T124="X","-",$P124)</f>
        <v>-</v>
      </c>
      <c r="AA124" s="299" t="str">
        <f t="shared" ref="AA124" si="550">IF(U124="X","-",$P124)</f>
        <v>-</v>
      </c>
      <c r="AB124" s="286" t="str">
        <f t="shared" ref="AB124" si="551">IF(V124="X","-",$P124)</f>
        <v>-</v>
      </c>
      <c r="AC124" s="286" t="str">
        <f t="shared" ref="AC124" si="552">IF(W124="X","-",$P124)</f>
        <v>-</v>
      </c>
      <c r="AD124" s="282">
        <f>IF(X124="X","-",$P124)</f>
        <v>1483.3</v>
      </c>
      <c r="AE124" s="301" t="str">
        <f t="shared" ref="AE124:AJ124" si="553">IF(Y124="-"," ",RANK(Y124,Y$26:Y$225,$Q$24))</f>
        <v xml:space="preserve"> </v>
      </c>
      <c r="AF124" s="299" t="str">
        <f t="shared" si="553"/>
        <v xml:space="preserve"> </v>
      </c>
      <c r="AG124" s="299" t="str">
        <f t="shared" si="553"/>
        <v xml:space="preserve"> </v>
      </c>
      <c r="AH124" s="286" t="str">
        <f t="shared" si="553"/>
        <v xml:space="preserve"> </v>
      </c>
      <c r="AI124" s="286" t="str">
        <f t="shared" si="553"/>
        <v xml:space="preserve"> </v>
      </c>
      <c r="AJ124" s="268">
        <f t="shared" si="553"/>
        <v>26</v>
      </c>
    </row>
    <row r="125" spans="1:36" ht="20.100000000000001" customHeight="1" x14ac:dyDescent="0.2">
      <c r="A125" s="304"/>
      <c r="B125" s="306"/>
      <c r="C125" s="339"/>
      <c r="D125" s="308"/>
      <c r="E125" s="295"/>
      <c r="F125" s="310"/>
      <c r="G125" s="267"/>
      <c r="H125" s="100">
        <f>VLOOKUP($N124+0.5,'Competitor Address List'!$A$6:$M$205,3)</f>
        <v>50.5</v>
      </c>
      <c r="I125" s="101">
        <f>VLOOKUP($N124+0.5,'Competitor Address List'!$A$6:$M$205,4)</f>
        <v>50.5</v>
      </c>
      <c r="J125" s="100">
        <f>VLOOKUP($N124+0.5,'Competitor Address List'!$A$6:$M$205,6)</f>
        <v>50.5</v>
      </c>
      <c r="K125" s="102">
        <f>VLOOKUP($N124+0.5,'Competitor Address List'!$A$6:$M$205,7)</f>
        <v>50.5</v>
      </c>
      <c r="L125" s="54">
        <f>VLOOKUP($N124+0.5,'Competitor Address List'!$A$6:$M$205,9)</f>
        <v>50.5</v>
      </c>
      <c r="M125" s="103">
        <f>VLOOKUP($N124+0.5,'Competitor Address List'!$A$6:$M$205,10)</f>
        <v>50.5</v>
      </c>
      <c r="N125" s="312"/>
      <c r="O125" s="314" t="e">
        <f>VLOOKUP($N125,'Competitor Address List'!$A$6:$M$65,15)</f>
        <v>#N/A</v>
      </c>
      <c r="P125" s="290"/>
      <c r="Q125" s="3"/>
      <c r="R125" s="3"/>
      <c r="S125" s="315"/>
      <c r="T125" s="316"/>
      <c r="U125" s="316"/>
      <c r="V125" s="293"/>
      <c r="W125" s="293"/>
      <c r="X125" s="268"/>
      <c r="Y125" s="298"/>
      <c r="Z125" s="300"/>
      <c r="AA125" s="300"/>
      <c r="AB125" s="291"/>
      <c r="AC125" s="291"/>
      <c r="AD125" s="283"/>
      <c r="AE125" s="302"/>
      <c r="AF125" s="300"/>
      <c r="AG125" s="300"/>
      <c r="AH125" s="291"/>
      <c r="AI125" s="291"/>
      <c r="AJ125" s="268"/>
    </row>
    <row r="126" spans="1:36" ht="20.100000000000001" customHeight="1" x14ac:dyDescent="0.2">
      <c r="A126" s="303">
        <f>RANK(P126,$P$26:$P$225,$Q$24)</f>
        <v>51</v>
      </c>
      <c r="B126" s="305" t="str">
        <f t="shared" ref="B126" si="554">AE126</f>
        <v xml:space="preserve"> </v>
      </c>
      <c r="C126" s="338" t="str">
        <f t="shared" ref="C126" si="555">AF126</f>
        <v xml:space="preserve"> </v>
      </c>
      <c r="D126" s="307" t="str">
        <f t="shared" ref="D126" si="556">AG126</f>
        <v xml:space="preserve"> </v>
      </c>
      <c r="E126" s="294" t="str">
        <f t="shared" ref="E126" si="557">AH126</f>
        <v xml:space="preserve"> </v>
      </c>
      <c r="F126" s="309" t="str">
        <f t="shared" ref="F126:G126" si="558">AI126</f>
        <v xml:space="preserve"> </v>
      </c>
      <c r="G126" s="266">
        <f t="shared" si="558"/>
        <v>27</v>
      </c>
      <c r="H126" s="104">
        <f>VLOOKUP($N126,'Competitor Address List'!$A$6:$M$205,3)</f>
        <v>51</v>
      </c>
      <c r="I126" s="105">
        <f>VLOOKUP($N126,'Competitor Address List'!$A$6:$M$205,4)</f>
        <v>51</v>
      </c>
      <c r="J126" s="104">
        <f>VLOOKUP($N126,'Competitor Address List'!$A$6:$M$205,6)</f>
        <v>51</v>
      </c>
      <c r="K126" s="106">
        <f>VLOOKUP($N126,'Competitor Address List'!$A$6:$M$205,7)</f>
        <v>51</v>
      </c>
      <c r="L126" s="55">
        <f>VLOOKUP($N126,'Competitor Address List'!$A$6:$M$205,9)</f>
        <v>51</v>
      </c>
      <c r="M126" s="107">
        <f>VLOOKUP($N126,'Competitor Address List'!$A$6:$M$205,10)</f>
        <v>51</v>
      </c>
      <c r="N126" s="311">
        <v>51</v>
      </c>
      <c r="O126" s="313">
        <f>VLOOKUP($N126,'Competitor Address List'!$A$6:$M$205,11)</f>
        <v>51</v>
      </c>
      <c r="P126" s="289">
        <f t="shared" ref="P126" si="559">P124+1</f>
        <v>1484.3</v>
      </c>
      <c r="Q126" s="3"/>
      <c r="R126" s="3"/>
      <c r="S126" s="315" t="str">
        <f>IF(VLOOKUP($N126,'Competitor Address List'!$A$6:$M$205,2)=S$25,1,"X")</f>
        <v>X</v>
      </c>
      <c r="T126" s="316" t="str">
        <f>IF(VLOOKUP($N126,'Competitor Address List'!$A$6:$M$205,2)=T$25,1,"X")</f>
        <v>X</v>
      </c>
      <c r="U126" s="316" t="str">
        <f>IF(VLOOKUP($N126,'Competitor Address List'!$A$6:$M$205,2)=U$25,1,"X")</f>
        <v>X</v>
      </c>
      <c r="V126" s="293" t="str">
        <f>IF(OR(VLOOKUP($N126,'Competitor Address List'!$A$6:$M$205,2)=V$25,W126=1),1,"X")</f>
        <v>X</v>
      </c>
      <c r="W126" s="293" t="str">
        <f>IF(VLOOKUP($N126,'Competitor Address List'!$A$6:$M$205,2)=W$25,1,"X")</f>
        <v>X</v>
      </c>
      <c r="X126" s="268">
        <f>IF(VLOOKUP($N126,'Competitor Address List'!$A$6:$M$205,2)=X$25,1,"X")</f>
        <v>1</v>
      </c>
      <c r="Y126" s="297" t="str">
        <f t="shared" ref="Y126" si="560">IF(S126="X","-",$P126)</f>
        <v>-</v>
      </c>
      <c r="Z126" s="299" t="str">
        <f t="shared" ref="Z126" si="561">IF(T126="X","-",$P126)</f>
        <v>-</v>
      </c>
      <c r="AA126" s="299" t="str">
        <f t="shared" ref="AA126" si="562">IF(U126="X","-",$P126)</f>
        <v>-</v>
      </c>
      <c r="AB126" s="286" t="str">
        <f t="shared" ref="AB126" si="563">IF(V126="X","-",$P126)</f>
        <v>-</v>
      </c>
      <c r="AC126" s="286" t="str">
        <f t="shared" ref="AC126" si="564">IF(W126="X","-",$P126)</f>
        <v>-</v>
      </c>
      <c r="AD126" s="282">
        <f>IF(X126="X","-",$P126)</f>
        <v>1484.3</v>
      </c>
      <c r="AE126" s="301" t="str">
        <f t="shared" ref="AE126:AJ126" si="565">IF(Y126="-"," ",RANK(Y126,Y$26:Y$225,$Q$24))</f>
        <v xml:space="preserve"> </v>
      </c>
      <c r="AF126" s="299" t="str">
        <f t="shared" si="565"/>
        <v xml:space="preserve"> </v>
      </c>
      <c r="AG126" s="299" t="str">
        <f t="shared" si="565"/>
        <v xml:space="preserve"> </v>
      </c>
      <c r="AH126" s="286" t="str">
        <f t="shared" si="565"/>
        <v xml:space="preserve"> </v>
      </c>
      <c r="AI126" s="286" t="str">
        <f t="shared" si="565"/>
        <v xml:space="preserve"> </v>
      </c>
      <c r="AJ126" s="268">
        <f t="shared" si="565"/>
        <v>27</v>
      </c>
    </row>
    <row r="127" spans="1:36" ht="20.100000000000001" customHeight="1" x14ac:dyDescent="0.2">
      <c r="A127" s="304"/>
      <c r="B127" s="306"/>
      <c r="C127" s="339"/>
      <c r="D127" s="308"/>
      <c r="E127" s="295"/>
      <c r="F127" s="310"/>
      <c r="G127" s="267"/>
      <c r="H127" s="100">
        <f>VLOOKUP($N126+0.5,'Competitor Address List'!$A$6:$M$205,3)</f>
        <v>51.5</v>
      </c>
      <c r="I127" s="101">
        <f>VLOOKUP($N126+0.5,'Competitor Address List'!$A$6:$M$205,4)</f>
        <v>51.5</v>
      </c>
      <c r="J127" s="100">
        <f>VLOOKUP($N126+0.5,'Competitor Address List'!$A$6:$M$205,6)</f>
        <v>51.5</v>
      </c>
      <c r="K127" s="102">
        <f>VLOOKUP($N126+0.5,'Competitor Address List'!$A$6:$M$205,7)</f>
        <v>51.5</v>
      </c>
      <c r="L127" s="54">
        <f>VLOOKUP($N126+0.5,'Competitor Address List'!$A$6:$M$205,9)</f>
        <v>51.5</v>
      </c>
      <c r="M127" s="103">
        <f>VLOOKUP($N126+0.5,'Competitor Address List'!$A$6:$M$205,10)</f>
        <v>51.5</v>
      </c>
      <c r="N127" s="312"/>
      <c r="O127" s="314" t="e">
        <f>VLOOKUP($N127,'Competitor Address List'!$A$6:$M$65,15)</f>
        <v>#N/A</v>
      </c>
      <c r="P127" s="290"/>
      <c r="Q127" s="3"/>
      <c r="R127" s="3"/>
      <c r="S127" s="318"/>
      <c r="T127" s="316"/>
      <c r="U127" s="299"/>
      <c r="V127" s="286"/>
      <c r="W127" s="286"/>
      <c r="X127" s="268"/>
      <c r="Y127" s="298"/>
      <c r="Z127" s="300"/>
      <c r="AA127" s="300"/>
      <c r="AB127" s="291"/>
      <c r="AC127" s="291"/>
      <c r="AD127" s="283"/>
      <c r="AE127" s="302"/>
      <c r="AF127" s="300"/>
      <c r="AG127" s="300"/>
      <c r="AH127" s="291"/>
      <c r="AI127" s="291"/>
      <c r="AJ127" s="268"/>
    </row>
    <row r="128" spans="1:36" ht="20.100000000000001" customHeight="1" x14ac:dyDescent="0.2">
      <c r="A128" s="303">
        <f>RANK(P128,$P$26:$P$225,$Q$24)</f>
        <v>52</v>
      </c>
      <c r="B128" s="305" t="str">
        <f t="shared" ref="B128" si="566">AE128</f>
        <v xml:space="preserve"> </v>
      </c>
      <c r="C128" s="338" t="str">
        <f t="shared" ref="C128" si="567">AF128</f>
        <v xml:space="preserve"> </v>
      </c>
      <c r="D128" s="307" t="str">
        <f t="shared" ref="D128" si="568">AG128</f>
        <v xml:space="preserve"> </v>
      </c>
      <c r="E128" s="294" t="str">
        <f t="shared" ref="E128" si="569">AH128</f>
        <v xml:space="preserve"> </v>
      </c>
      <c r="F128" s="309" t="str">
        <f t="shared" ref="F128:G128" si="570">AI128</f>
        <v xml:space="preserve"> </v>
      </c>
      <c r="G128" s="266">
        <f t="shared" si="570"/>
        <v>28</v>
      </c>
      <c r="H128" s="104">
        <f>VLOOKUP($N128,'Competitor Address List'!$A$6:$M$205,3)</f>
        <v>52</v>
      </c>
      <c r="I128" s="105">
        <f>VLOOKUP($N128,'Competitor Address List'!$A$6:$M$205,4)</f>
        <v>52</v>
      </c>
      <c r="J128" s="104">
        <f>VLOOKUP($N128,'Competitor Address List'!$A$6:$M$205,6)</f>
        <v>52</v>
      </c>
      <c r="K128" s="106">
        <f>VLOOKUP($N128,'Competitor Address List'!$A$6:$M$205,7)</f>
        <v>52</v>
      </c>
      <c r="L128" s="55">
        <f>VLOOKUP($N128,'Competitor Address List'!$A$6:$M$205,9)</f>
        <v>52</v>
      </c>
      <c r="M128" s="107">
        <f>VLOOKUP($N128,'Competitor Address List'!$A$6:$M$205,10)</f>
        <v>52</v>
      </c>
      <c r="N128" s="311">
        <v>52</v>
      </c>
      <c r="O128" s="313">
        <f>VLOOKUP($N128,'Competitor Address List'!$A$6:$M$205,11)</f>
        <v>52</v>
      </c>
      <c r="P128" s="289">
        <f t="shared" ref="P128" si="571">P126+1</f>
        <v>1485.3</v>
      </c>
      <c r="Q128" s="3"/>
      <c r="R128" s="3"/>
      <c r="S128" s="315" t="str">
        <f>IF(VLOOKUP($N128,'Competitor Address List'!$A$6:$M$205,2)=S$25,1,"X")</f>
        <v>X</v>
      </c>
      <c r="T128" s="316" t="str">
        <f>IF(VLOOKUP($N128,'Competitor Address List'!$A$6:$M$205,2)=T$25,1,"X")</f>
        <v>X</v>
      </c>
      <c r="U128" s="316" t="str">
        <f>IF(VLOOKUP($N128,'Competitor Address List'!$A$6:$M$205,2)=U$25,1,"X")</f>
        <v>X</v>
      </c>
      <c r="V128" s="293" t="str">
        <f>IF(OR(VLOOKUP($N128,'Competitor Address List'!$A$6:$M$205,2)=V$25,W128=1),1,"X")</f>
        <v>X</v>
      </c>
      <c r="W128" s="293" t="str">
        <f>IF(VLOOKUP($N128,'Competitor Address List'!$A$6:$M$205,2)=W$25,1,"X")</f>
        <v>X</v>
      </c>
      <c r="X128" s="268">
        <f>IF(VLOOKUP($N128,'Competitor Address List'!$A$6:$M$205,2)=X$25,1,"X")</f>
        <v>1</v>
      </c>
      <c r="Y128" s="297" t="str">
        <f t="shared" ref="Y128" si="572">IF(S128="X","-",$P128)</f>
        <v>-</v>
      </c>
      <c r="Z128" s="299" t="str">
        <f t="shared" ref="Z128" si="573">IF(T128="X","-",$P128)</f>
        <v>-</v>
      </c>
      <c r="AA128" s="299" t="str">
        <f t="shared" ref="AA128" si="574">IF(U128="X","-",$P128)</f>
        <v>-</v>
      </c>
      <c r="AB128" s="286" t="str">
        <f t="shared" ref="AB128" si="575">IF(V128="X","-",$P128)</f>
        <v>-</v>
      </c>
      <c r="AC128" s="286" t="str">
        <f t="shared" ref="AC128" si="576">IF(W128="X","-",$P128)</f>
        <v>-</v>
      </c>
      <c r="AD128" s="282">
        <f>IF(X128="X","-",$P128)</f>
        <v>1485.3</v>
      </c>
      <c r="AE128" s="301" t="str">
        <f t="shared" ref="AE128:AJ128" si="577">IF(Y128="-"," ",RANK(Y128,Y$26:Y$225,$Q$24))</f>
        <v xml:space="preserve"> </v>
      </c>
      <c r="AF128" s="299" t="str">
        <f t="shared" si="577"/>
        <v xml:space="preserve"> </v>
      </c>
      <c r="AG128" s="299" t="str">
        <f t="shared" si="577"/>
        <v xml:space="preserve"> </v>
      </c>
      <c r="AH128" s="286" t="str">
        <f t="shared" si="577"/>
        <v xml:space="preserve"> </v>
      </c>
      <c r="AI128" s="286" t="str">
        <f t="shared" si="577"/>
        <v xml:space="preserve"> </v>
      </c>
      <c r="AJ128" s="268">
        <f t="shared" si="577"/>
        <v>28</v>
      </c>
    </row>
    <row r="129" spans="1:36" ht="20.100000000000001" customHeight="1" x14ac:dyDescent="0.2">
      <c r="A129" s="304"/>
      <c r="B129" s="306"/>
      <c r="C129" s="339"/>
      <c r="D129" s="308"/>
      <c r="E129" s="295"/>
      <c r="F129" s="310"/>
      <c r="G129" s="267"/>
      <c r="H129" s="100">
        <f>VLOOKUP($N128+0.5,'Competitor Address List'!$A$6:$M$205,3)</f>
        <v>52.5</v>
      </c>
      <c r="I129" s="101">
        <f>VLOOKUP($N128+0.5,'Competitor Address List'!$A$6:$M$205,4)</f>
        <v>52.5</v>
      </c>
      <c r="J129" s="100">
        <f>VLOOKUP($N128+0.5,'Competitor Address List'!$A$6:$M$205,6)</f>
        <v>52.5</v>
      </c>
      <c r="K129" s="102">
        <f>VLOOKUP($N128+0.5,'Competitor Address List'!$A$6:$M$205,7)</f>
        <v>52.5</v>
      </c>
      <c r="L129" s="54">
        <f>VLOOKUP($N128+0.5,'Competitor Address List'!$A$6:$M$205,9)</f>
        <v>52.5</v>
      </c>
      <c r="M129" s="103">
        <f>VLOOKUP($N128+0.5,'Competitor Address List'!$A$6:$M$205,10)</f>
        <v>52.5</v>
      </c>
      <c r="N129" s="312"/>
      <c r="O129" s="314" t="e">
        <f>VLOOKUP($N129,'Competitor Address List'!$A$6:$M$65,15)</f>
        <v>#N/A</v>
      </c>
      <c r="P129" s="290"/>
      <c r="Q129" s="3"/>
      <c r="R129" s="3"/>
      <c r="S129" s="315"/>
      <c r="T129" s="316"/>
      <c r="U129" s="316"/>
      <c r="V129" s="293"/>
      <c r="W129" s="293"/>
      <c r="X129" s="268"/>
      <c r="Y129" s="298"/>
      <c r="Z129" s="300"/>
      <c r="AA129" s="300"/>
      <c r="AB129" s="291"/>
      <c r="AC129" s="291"/>
      <c r="AD129" s="283"/>
      <c r="AE129" s="302"/>
      <c r="AF129" s="300"/>
      <c r="AG129" s="300"/>
      <c r="AH129" s="291"/>
      <c r="AI129" s="291"/>
      <c r="AJ129" s="268"/>
    </row>
    <row r="130" spans="1:36" ht="20.100000000000001" customHeight="1" x14ac:dyDescent="0.2">
      <c r="A130" s="303">
        <f>RANK(P130,$P$26:$P$225,$Q$24)</f>
        <v>53</v>
      </c>
      <c r="B130" s="305" t="str">
        <f t="shared" ref="B130" si="578">AE130</f>
        <v xml:space="preserve"> </v>
      </c>
      <c r="C130" s="338" t="str">
        <f t="shared" ref="C130" si="579">AF130</f>
        <v xml:space="preserve"> </v>
      </c>
      <c r="D130" s="307" t="str">
        <f t="shared" ref="D130" si="580">AG130</f>
        <v xml:space="preserve"> </v>
      </c>
      <c r="E130" s="294" t="str">
        <f t="shared" ref="E130" si="581">AH130</f>
        <v xml:space="preserve"> </v>
      </c>
      <c r="F130" s="309" t="str">
        <f t="shared" ref="F130:G130" si="582">AI130</f>
        <v xml:space="preserve"> </v>
      </c>
      <c r="G130" s="266">
        <f t="shared" si="582"/>
        <v>29</v>
      </c>
      <c r="H130" s="104">
        <f>VLOOKUP($N130,'Competitor Address List'!$A$6:$M$205,3)</f>
        <v>53</v>
      </c>
      <c r="I130" s="105">
        <f>VLOOKUP($N130,'Competitor Address List'!$A$6:$M$205,4)</f>
        <v>53</v>
      </c>
      <c r="J130" s="104">
        <f>VLOOKUP($N130,'Competitor Address List'!$A$6:$M$205,6)</f>
        <v>53</v>
      </c>
      <c r="K130" s="106">
        <f>VLOOKUP($N130,'Competitor Address List'!$A$6:$M$205,7)</f>
        <v>53</v>
      </c>
      <c r="L130" s="55">
        <f>VLOOKUP($N130,'Competitor Address List'!$A$6:$M$205,9)</f>
        <v>53</v>
      </c>
      <c r="M130" s="107">
        <f>VLOOKUP($N130,'Competitor Address List'!$A$6:$M$205,10)</f>
        <v>53</v>
      </c>
      <c r="N130" s="311">
        <v>53</v>
      </c>
      <c r="O130" s="313">
        <f>VLOOKUP($N130,'Competitor Address List'!$A$6:$M$205,11)</f>
        <v>53</v>
      </c>
      <c r="P130" s="289">
        <f t="shared" ref="P130" si="583">P128+1</f>
        <v>1486.3</v>
      </c>
      <c r="Q130" s="3"/>
      <c r="R130" s="3"/>
      <c r="S130" s="317" t="str">
        <f>IF(VLOOKUP($N130,'Competitor Address List'!$A$6:$M$205,2)=S$25,1,"X")</f>
        <v>X</v>
      </c>
      <c r="T130" s="316" t="str">
        <f>IF(VLOOKUP($N130,'Competitor Address List'!$A$6:$M$205,2)=T$25,1,"X")</f>
        <v>X</v>
      </c>
      <c r="U130" s="300" t="str">
        <f>IF(VLOOKUP($N130,'Competitor Address List'!$A$6:$M$205,2)=U$25,1,"X")</f>
        <v>X</v>
      </c>
      <c r="V130" s="291" t="str">
        <f>IF(OR(VLOOKUP($N130,'Competitor Address List'!$A$6:$M$205,2)=V$25,W130=1),1,"X")</f>
        <v>X</v>
      </c>
      <c r="W130" s="291" t="str">
        <f>IF(VLOOKUP($N130,'Competitor Address List'!$A$6:$M$205,2)=W$25,1,"X")</f>
        <v>X</v>
      </c>
      <c r="X130" s="268">
        <f>IF(VLOOKUP($N130,'Competitor Address List'!$A$6:$M$205,2)=X$25,1,"X")</f>
        <v>1</v>
      </c>
      <c r="Y130" s="297" t="str">
        <f t="shared" ref="Y130" si="584">IF(S130="X","-",$P130)</f>
        <v>-</v>
      </c>
      <c r="Z130" s="299" t="str">
        <f t="shared" ref="Z130" si="585">IF(T130="X","-",$P130)</f>
        <v>-</v>
      </c>
      <c r="AA130" s="299" t="str">
        <f t="shared" ref="AA130" si="586">IF(U130="X","-",$P130)</f>
        <v>-</v>
      </c>
      <c r="AB130" s="286" t="str">
        <f t="shared" ref="AB130" si="587">IF(V130="X","-",$P130)</f>
        <v>-</v>
      </c>
      <c r="AC130" s="286" t="str">
        <f t="shared" ref="AC130" si="588">IF(W130="X","-",$P130)</f>
        <v>-</v>
      </c>
      <c r="AD130" s="282">
        <f>IF(X130="X","-",$P130)</f>
        <v>1486.3</v>
      </c>
      <c r="AE130" s="301" t="str">
        <f t="shared" ref="AE130:AJ130" si="589">IF(Y130="-"," ",RANK(Y130,Y$26:Y$225,$Q$24))</f>
        <v xml:space="preserve"> </v>
      </c>
      <c r="AF130" s="299" t="str">
        <f t="shared" si="589"/>
        <v xml:space="preserve"> </v>
      </c>
      <c r="AG130" s="299" t="str">
        <f t="shared" si="589"/>
        <v xml:space="preserve"> </v>
      </c>
      <c r="AH130" s="286" t="str">
        <f t="shared" si="589"/>
        <v xml:space="preserve"> </v>
      </c>
      <c r="AI130" s="286" t="str">
        <f t="shared" si="589"/>
        <v xml:space="preserve"> </v>
      </c>
      <c r="AJ130" s="268">
        <f t="shared" si="589"/>
        <v>29</v>
      </c>
    </row>
    <row r="131" spans="1:36" ht="20.100000000000001" customHeight="1" x14ac:dyDescent="0.2">
      <c r="A131" s="304"/>
      <c r="B131" s="306"/>
      <c r="C131" s="339"/>
      <c r="D131" s="308"/>
      <c r="E131" s="295"/>
      <c r="F131" s="310"/>
      <c r="G131" s="267"/>
      <c r="H131" s="100">
        <f>VLOOKUP($N130+0.5,'Competitor Address List'!$A$6:$M$205,3)</f>
        <v>53.5</v>
      </c>
      <c r="I131" s="101">
        <f>VLOOKUP($N130+0.5,'Competitor Address List'!$A$6:$M$205,4)</f>
        <v>53.5</v>
      </c>
      <c r="J131" s="100">
        <f>VLOOKUP($N130+0.5,'Competitor Address List'!$A$6:$M$205,6)</f>
        <v>53.5</v>
      </c>
      <c r="K131" s="102">
        <f>VLOOKUP($N130+0.5,'Competitor Address List'!$A$6:$M$205,7)</f>
        <v>53.5</v>
      </c>
      <c r="L131" s="54">
        <f>VLOOKUP($N130+0.5,'Competitor Address List'!$A$6:$M$205,9)</f>
        <v>53.5</v>
      </c>
      <c r="M131" s="103">
        <f>VLOOKUP($N130+0.5,'Competitor Address List'!$A$6:$M$205,10)</f>
        <v>53.5</v>
      </c>
      <c r="N131" s="312"/>
      <c r="O131" s="314" t="e">
        <f>VLOOKUP($N131,'Competitor Address List'!$A$6:$M$65,15)</f>
        <v>#N/A</v>
      </c>
      <c r="P131" s="290"/>
      <c r="Q131" s="3"/>
      <c r="R131" s="3"/>
      <c r="S131" s="315"/>
      <c r="T131" s="316"/>
      <c r="U131" s="316"/>
      <c r="V131" s="293"/>
      <c r="W131" s="293"/>
      <c r="X131" s="268"/>
      <c r="Y131" s="298"/>
      <c r="Z131" s="300"/>
      <c r="AA131" s="300"/>
      <c r="AB131" s="291"/>
      <c r="AC131" s="291"/>
      <c r="AD131" s="283"/>
      <c r="AE131" s="302"/>
      <c r="AF131" s="300"/>
      <c r="AG131" s="300"/>
      <c r="AH131" s="291"/>
      <c r="AI131" s="291"/>
      <c r="AJ131" s="268"/>
    </row>
    <row r="132" spans="1:36" ht="20.100000000000001" customHeight="1" x14ac:dyDescent="0.2">
      <c r="A132" s="303">
        <f>RANK(P132,$P$26:$P$225,$Q$24)</f>
        <v>54</v>
      </c>
      <c r="B132" s="305" t="str">
        <f t="shared" ref="B132" si="590">AE132</f>
        <v xml:space="preserve"> </v>
      </c>
      <c r="C132" s="338" t="str">
        <f t="shared" ref="C132" si="591">AF132</f>
        <v xml:space="preserve"> </v>
      </c>
      <c r="D132" s="307" t="str">
        <f t="shared" ref="D132" si="592">AG132</f>
        <v xml:space="preserve"> </v>
      </c>
      <c r="E132" s="294" t="str">
        <f t="shared" ref="E132" si="593">AH132</f>
        <v xml:space="preserve"> </v>
      </c>
      <c r="F132" s="309" t="str">
        <f t="shared" ref="F132:G132" si="594">AI132</f>
        <v xml:space="preserve"> </v>
      </c>
      <c r="G132" s="266">
        <f t="shared" si="594"/>
        <v>30</v>
      </c>
      <c r="H132" s="104">
        <f>VLOOKUP($N132,'Competitor Address List'!$A$6:$M$205,3)</f>
        <v>54</v>
      </c>
      <c r="I132" s="105">
        <f>VLOOKUP($N132,'Competitor Address List'!$A$6:$M$205,4)</f>
        <v>54</v>
      </c>
      <c r="J132" s="104">
        <f>VLOOKUP($N132,'Competitor Address List'!$A$6:$M$205,6)</f>
        <v>54</v>
      </c>
      <c r="K132" s="106">
        <f>VLOOKUP($N132,'Competitor Address List'!$A$6:$M$205,7)</f>
        <v>54</v>
      </c>
      <c r="L132" s="55">
        <f>VLOOKUP($N132,'Competitor Address List'!$A$6:$M$205,9)</f>
        <v>54</v>
      </c>
      <c r="M132" s="107">
        <f>VLOOKUP($N132,'Competitor Address List'!$A$6:$M$205,10)</f>
        <v>54</v>
      </c>
      <c r="N132" s="311">
        <v>54</v>
      </c>
      <c r="O132" s="313">
        <f>VLOOKUP($N132,'Competitor Address List'!$A$6:$M$205,11)</f>
        <v>54</v>
      </c>
      <c r="P132" s="289">
        <f t="shared" ref="P132" si="595">P130+1</f>
        <v>1487.3</v>
      </c>
      <c r="Q132" s="3"/>
      <c r="R132" s="3"/>
      <c r="S132" s="315" t="str">
        <f>IF(VLOOKUP($N132,'Competitor Address List'!$A$6:$M$205,2)=S$25,1,"X")</f>
        <v>X</v>
      </c>
      <c r="T132" s="316" t="str">
        <f>IF(VLOOKUP($N132,'Competitor Address List'!$A$6:$M$205,2)=T$25,1,"X")</f>
        <v>X</v>
      </c>
      <c r="U132" s="316" t="str">
        <f>IF(VLOOKUP($N132,'Competitor Address List'!$A$6:$M$205,2)=U$25,1,"X")</f>
        <v>X</v>
      </c>
      <c r="V132" s="293" t="str">
        <f>IF(OR(VLOOKUP($N132,'Competitor Address List'!$A$6:$M$205,2)=V$25,W132=1),1,"X")</f>
        <v>X</v>
      </c>
      <c r="W132" s="293" t="str">
        <f>IF(VLOOKUP($N132,'Competitor Address List'!$A$6:$M$205,2)=W$25,1,"X")</f>
        <v>X</v>
      </c>
      <c r="X132" s="268">
        <f>IF(VLOOKUP($N132,'Competitor Address List'!$A$6:$M$205,2)=X$25,1,"X")</f>
        <v>1</v>
      </c>
      <c r="Y132" s="297" t="str">
        <f t="shared" ref="Y132" si="596">IF(S132="X","-",$P132)</f>
        <v>-</v>
      </c>
      <c r="Z132" s="299" t="str">
        <f t="shared" ref="Z132" si="597">IF(T132="X","-",$P132)</f>
        <v>-</v>
      </c>
      <c r="AA132" s="299" t="str">
        <f t="shared" ref="AA132" si="598">IF(U132="X","-",$P132)</f>
        <v>-</v>
      </c>
      <c r="AB132" s="286" t="str">
        <f t="shared" ref="AB132" si="599">IF(V132="X","-",$P132)</f>
        <v>-</v>
      </c>
      <c r="AC132" s="286" t="str">
        <f t="shared" ref="AC132" si="600">IF(W132="X","-",$P132)</f>
        <v>-</v>
      </c>
      <c r="AD132" s="282">
        <f>IF(X132="X","-",$P132)</f>
        <v>1487.3</v>
      </c>
      <c r="AE132" s="301" t="str">
        <f t="shared" ref="AE132:AJ132" si="601">IF(Y132="-"," ",RANK(Y132,Y$26:Y$225,$Q$24))</f>
        <v xml:space="preserve"> </v>
      </c>
      <c r="AF132" s="299" t="str">
        <f t="shared" si="601"/>
        <v xml:space="preserve"> </v>
      </c>
      <c r="AG132" s="299" t="str">
        <f t="shared" si="601"/>
        <v xml:space="preserve"> </v>
      </c>
      <c r="AH132" s="286" t="str">
        <f t="shared" si="601"/>
        <v xml:space="preserve"> </v>
      </c>
      <c r="AI132" s="286" t="str">
        <f t="shared" si="601"/>
        <v xml:space="preserve"> </v>
      </c>
      <c r="AJ132" s="268">
        <f t="shared" si="601"/>
        <v>30</v>
      </c>
    </row>
    <row r="133" spans="1:36" ht="20.100000000000001" customHeight="1" x14ac:dyDescent="0.2">
      <c r="A133" s="304"/>
      <c r="B133" s="306"/>
      <c r="C133" s="339"/>
      <c r="D133" s="308"/>
      <c r="E133" s="295"/>
      <c r="F133" s="310"/>
      <c r="G133" s="267"/>
      <c r="H133" s="100">
        <f>VLOOKUP($N132+0.5,'Competitor Address List'!$A$6:$M$205,3)</f>
        <v>54.5</v>
      </c>
      <c r="I133" s="101">
        <f>VLOOKUP($N132+0.5,'Competitor Address List'!$A$6:$M$205,4)</f>
        <v>54.5</v>
      </c>
      <c r="J133" s="100">
        <f>VLOOKUP($N132+0.5,'Competitor Address List'!$A$6:$M$205,6)</f>
        <v>54.5</v>
      </c>
      <c r="K133" s="102">
        <f>VLOOKUP($N132+0.5,'Competitor Address List'!$A$6:$M$205,7)</f>
        <v>54.5</v>
      </c>
      <c r="L133" s="54">
        <f>VLOOKUP($N132+0.5,'Competitor Address List'!$A$6:$M$205,9)</f>
        <v>54.5</v>
      </c>
      <c r="M133" s="103">
        <f>VLOOKUP($N132+0.5,'Competitor Address List'!$A$6:$M$205,10)</f>
        <v>54.5</v>
      </c>
      <c r="N133" s="312"/>
      <c r="O133" s="314" t="e">
        <f>VLOOKUP($N133,'Competitor Address List'!$A$6:$M$65,15)</f>
        <v>#N/A</v>
      </c>
      <c r="P133" s="290"/>
      <c r="Q133" s="3"/>
      <c r="R133" s="3"/>
      <c r="S133" s="315"/>
      <c r="T133" s="316"/>
      <c r="U133" s="316"/>
      <c r="V133" s="293"/>
      <c r="W133" s="293"/>
      <c r="X133" s="268"/>
      <c r="Y133" s="298"/>
      <c r="Z133" s="300"/>
      <c r="AA133" s="300"/>
      <c r="AB133" s="291"/>
      <c r="AC133" s="291"/>
      <c r="AD133" s="283"/>
      <c r="AE133" s="302"/>
      <c r="AF133" s="300"/>
      <c r="AG133" s="300"/>
      <c r="AH133" s="291"/>
      <c r="AI133" s="291"/>
      <c r="AJ133" s="268"/>
    </row>
    <row r="134" spans="1:36" ht="20.100000000000001" customHeight="1" x14ac:dyDescent="0.2">
      <c r="A134" s="303">
        <f>RANK(P134,$P$26:$P$225,$Q$24)</f>
        <v>55</v>
      </c>
      <c r="B134" s="305" t="str">
        <f t="shared" ref="B134" si="602">AE134</f>
        <v xml:space="preserve"> </v>
      </c>
      <c r="C134" s="338" t="str">
        <f t="shared" ref="C134" si="603">AF134</f>
        <v xml:space="preserve"> </v>
      </c>
      <c r="D134" s="307" t="str">
        <f t="shared" ref="D134" si="604">AG134</f>
        <v xml:space="preserve"> </v>
      </c>
      <c r="E134" s="294" t="str">
        <f t="shared" ref="E134" si="605">AH134</f>
        <v xml:space="preserve"> </v>
      </c>
      <c r="F134" s="309" t="str">
        <f t="shared" ref="F134:G134" si="606">AI134</f>
        <v xml:space="preserve"> </v>
      </c>
      <c r="G134" s="266">
        <f t="shared" si="606"/>
        <v>31</v>
      </c>
      <c r="H134" s="104">
        <f>VLOOKUP($N134,'Competitor Address List'!$A$6:$M$205,3)</f>
        <v>55</v>
      </c>
      <c r="I134" s="105">
        <f>VLOOKUP($N134,'Competitor Address List'!$A$6:$M$205,4)</f>
        <v>55</v>
      </c>
      <c r="J134" s="104">
        <f>VLOOKUP($N134,'Competitor Address List'!$A$6:$M$205,6)</f>
        <v>55</v>
      </c>
      <c r="K134" s="106">
        <f>VLOOKUP($N134,'Competitor Address List'!$A$6:$M$205,7)</f>
        <v>55</v>
      </c>
      <c r="L134" s="55">
        <f>VLOOKUP($N134,'Competitor Address List'!$A$6:$M$205,9)</f>
        <v>55</v>
      </c>
      <c r="M134" s="107">
        <f>VLOOKUP($N134,'Competitor Address List'!$A$6:$M$205,10)</f>
        <v>55</v>
      </c>
      <c r="N134" s="311">
        <v>55</v>
      </c>
      <c r="O134" s="313">
        <f>VLOOKUP($N134,'Competitor Address List'!$A$6:$M$205,11)</f>
        <v>55</v>
      </c>
      <c r="P134" s="289">
        <f t="shared" ref="P134" si="607">P132+1</f>
        <v>1488.3</v>
      </c>
      <c r="Q134" s="3"/>
      <c r="R134" s="3"/>
      <c r="S134" s="315" t="str">
        <f>IF(VLOOKUP($N134,'Competitor Address List'!$A$6:$M$205,2)=S$25,1,"X")</f>
        <v>X</v>
      </c>
      <c r="T134" s="316" t="str">
        <f>IF(VLOOKUP($N134,'Competitor Address List'!$A$6:$M$205,2)=T$25,1,"X")</f>
        <v>X</v>
      </c>
      <c r="U134" s="316" t="str">
        <f>IF(VLOOKUP($N134,'Competitor Address List'!$A$6:$M$205,2)=U$25,1,"X")</f>
        <v>X</v>
      </c>
      <c r="V134" s="293" t="str">
        <f>IF(OR(VLOOKUP($N134,'Competitor Address List'!$A$6:$M$205,2)=V$25,W134=1),1,"X")</f>
        <v>X</v>
      </c>
      <c r="W134" s="293" t="str">
        <f>IF(VLOOKUP($N134,'Competitor Address List'!$A$6:$M$205,2)=W$25,1,"X")</f>
        <v>X</v>
      </c>
      <c r="X134" s="268">
        <f>IF(VLOOKUP($N134,'Competitor Address List'!$A$6:$M$205,2)=X$25,1,"X")</f>
        <v>1</v>
      </c>
      <c r="Y134" s="297" t="str">
        <f t="shared" ref="Y134" si="608">IF(S134="X","-",$P134)</f>
        <v>-</v>
      </c>
      <c r="Z134" s="299" t="str">
        <f t="shared" ref="Z134" si="609">IF(T134="X","-",$P134)</f>
        <v>-</v>
      </c>
      <c r="AA134" s="299" t="str">
        <f t="shared" ref="AA134" si="610">IF(U134="X","-",$P134)</f>
        <v>-</v>
      </c>
      <c r="AB134" s="286" t="str">
        <f t="shared" ref="AB134" si="611">IF(V134="X","-",$P134)</f>
        <v>-</v>
      </c>
      <c r="AC134" s="286" t="str">
        <f t="shared" ref="AC134" si="612">IF(W134="X","-",$P134)</f>
        <v>-</v>
      </c>
      <c r="AD134" s="282">
        <f>IF(X134="X","-",$P134)</f>
        <v>1488.3</v>
      </c>
      <c r="AE134" s="301" t="str">
        <f t="shared" ref="AE134:AJ134" si="613">IF(Y134="-"," ",RANK(Y134,Y$26:Y$225,$Q$24))</f>
        <v xml:space="preserve"> </v>
      </c>
      <c r="AF134" s="299" t="str">
        <f t="shared" si="613"/>
        <v xml:space="preserve"> </v>
      </c>
      <c r="AG134" s="299" t="str">
        <f t="shared" si="613"/>
        <v xml:space="preserve"> </v>
      </c>
      <c r="AH134" s="286" t="str">
        <f t="shared" si="613"/>
        <v xml:space="preserve"> </v>
      </c>
      <c r="AI134" s="286" t="str">
        <f t="shared" si="613"/>
        <v xml:space="preserve"> </v>
      </c>
      <c r="AJ134" s="268">
        <f t="shared" si="613"/>
        <v>31</v>
      </c>
    </row>
    <row r="135" spans="1:36" ht="20.100000000000001" customHeight="1" x14ac:dyDescent="0.2">
      <c r="A135" s="304"/>
      <c r="B135" s="306"/>
      <c r="C135" s="339"/>
      <c r="D135" s="308"/>
      <c r="E135" s="295"/>
      <c r="F135" s="310"/>
      <c r="G135" s="267"/>
      <c r="H135" s="100">
        <f>VLOOKUP($N134+0.5,'Competitor Address List'!$A$6:$M$205,3)</f>
        <v>55.5</v>
      </c>
      <c r="I135" s="101">
        <f>VLOOKUP($N134+0.5,'Competitor Address List'!$A$6:$M$205,4)</f>
        <v>55.5</v>
      </c>
      <c r="J135" s="100">
        <f>VLOOKUP($N134+0.5,'Competitor Address List'!$A$6:$M$205,6)</f>
        <v>55.5</v>
      </c>
      <c r="K135" s="102">
        <f>VLOOKUP($N134+0.5,'Competitor Address List'!$A$6:$M$205,7)</f>
        <v>55.5</v>
      </c>
      <c r="L135" s="54">
        <f>VLOOKUP($N134+0.5,'Competitor Address List'!$A$6:$M$205,9)</f>
        <v>55.5</v>
      </c>
      <c r="M135" s="103">
        <f>VLOOKUP($N134+0.5,'Competitor Address List'!$A$6:$M$205,10)</f>
        <v>55.5</v>
      </c>
      <c r="N135" s="312"/>
      <c r="O135" s="314" t="e">
        <f>VLOOKUP($N135,'Competitor Address List'!$A$6:$M$65,15)</f>
        <v>#N/A</v>
      </c>
      <c r="P135" s="290"/>
      <c r="Q135" s="3"/>
      <c r="R135" s="3"/>
      <c r="S135" s="315"/>
      <c r="T135" s="316"/>
      <c r="U135" s="316"/>
      <c r="V135" s="293"/>
      <c r="W135" s="293"/>
      <c r="X135" s="268"/>
      <c r="Y135" s="298"/>
      <c r="Z135" s="300"/>
      <c r="AA135" s="300"/>
      <c r="AB135" s="291"/>
      <c r="AC135" s="291"/>
      <c r="AD135" s="283"/>
      <c r="AE135" s="302"/>
      <c r="AF135" s="300"/>
      <c r="AG135" s="300"/>
      <c r="AH135" s="291"/>
      <c r="AI135" s="291"/>
      <c r="AJ135" s="268"/>
    </row>
    <row r="136" spans="1:36" ht="20.100000000000001" customHeight="1" x14ac:dyDescent="0.2">
      <c r="A136" s="303">
        <f>RANK(P136,$P$26:$P$225,$Q$24)</f>
        <v>56</v>
      </c>
      <c r="B136" s="305" t="str">
        <f t="shared" ref="B136" si="614">AE136</f>
        <v xml:space="preserve"> </v>
      </c>
      <c r="C136" s="338" t="str">
        <f t="shared" ref="C136" si="615">AF136</f>
        <v xml:space="preserve"> </v>
      </c>
      <c r="D136" s="307" t="str">
        <f t="shared" ref="D136" si="616">AG136</f>
        <v xml:space="preserve"> </v>
      </c>
      <c r="E136" s="294" t="str">
        <f t="shared" ref="E136" si="617">AH136</f>
        <v xml:space="preserve"> </v>
      </c>
      <c r="F136" s="309" t="str">
        <f t="shared" ref="F136:G136" si="618">AI136</f>
        <v xml:space="preserve"> </v>
      </c>
      <c r="G136" s="266">
        <f t="shared" si="618"/>
        <v>32</v>
      </c>
      <c r="H136" s="104">
        <f>VLOOKUP($N136,'Competitor Address List'!$A$6:$M$205,3)</f>
        <v>56</v>
      </c>
      <c r="I136" s="105">
        <f>VLOOKUP($N136,'Competitor Address List'!$A$6:$M$205,4)</f>
        <v>56</v>
      </c>
      <c r="J136" s="104">
        <f>VLOOKUP($N136,'Competitor Address List'!$A$6:$M$205,6)</f>
        <v>56</v>
      </c>
      <c r="K136" s="106">
        <f>VLOOKUP($N136,'Competitor Address List'!$A$6:$M$205,7)</f>
        <v>56</v>
      </c>
      <c r="L136" s="55">
        <f>VLOOKUP($N136,'Competitor Address List'!$A$6:$M$205,9)</f>
        <v>56</v>
      </c>
      <c r="M136" s="107">
        <f>VLOOKUP($N136,'Competitor Address List'!$A$6:$M$205,10)</f>
        <v>56</v>
      </c>
      <c r="N136" s="311">
        <v>56</v>
      </c>
      <c r="O136" s="313">
        <f>VLOOKUP($N136,'Competitor Address List'!$A$6:$M$205,11)</f>
        <v>56</v>
      </c>
      <c r="P136" s="289">
        <f t="shared" ref="P136" si="619">P134+1</f>
        <v>1489.3</v>
      </c>
      <c r="Q136" s="3"/>
      <c r="R136" s="3"/>
      <c r="S136" s="315" t="str">
        <f>IF(VLOOKUP($N136,'Competitor Address List'!$A$6:$M$205,2)=S$25,1,"X")</f>
        <v>X</v>
      </c>
      <c r="T136" s="316" t="str">
        <f>IF(VLOOKUP($N136,'Competitor Address List'!$A$6:$M$205,2)=T$25,1,"X")</f>
        <v>X</v>
      </c>
      <c r="U136" s="316" t="str">
        <f>IF(VLOOKUP($N136,'Competitor Address List'!$A$6:$M$205,2)=U$25,1,"X")</f>
        <v>X</v>
      </c>
      <c r="V136" s="293" t="str">
        <f>IF(OR(VLOOKUP($N136,'Competitor Address List'!$A$6:$M$205,2)=V$25,W136=1),1,"X")</f>
        <v>X</v>
      </c>
      <c r="W136" s="293" t="str">
        <f>IF(VLOOKUP($N136,'Competitor Address List'!$A$6:$M$205,2)=W$25,1,"X")</f>
        <v>X</v>
      </c>
      <c r="X136" s="268">
        <f>IF(VLOOKUP($N136,'Competitor Address List'!$A$6:$M$205,2)=X$25,1,"X")</f>
        <v>1</v>
      </c>
      <c r="Y136" s="297" t="str">
        <f t="shared" ref="Y136" si="620">IF(S136="X","-",$P136)</f>
        <v>-</v>
      </c>
      <c r="Z136" s="299" t="str">
        <f t="shared" ref="Z136" si="621">IF(T136="X","-",$P136)</f>
        <v>-</v>
      </c>
      <c r="AA136" s="299" t="str">
        <f t="shared" ref="AA136" si="622">IF(U136="X","-",$P136)</f>
        <v>-</v>
      </c>
      <c r="AB136" s="286" t="str">
        <f t="shared" ref="AB136" si="623">IF(V136="X","-",$P136)</f>
        <v>-</v>
      </c>
      <c r="AC136" s="286" t="str">
        <f t="shared" ref="AC136" si="624">IF(W136="X","-",$P136)</f>
        <v>-</v>
      </c>
      <c r="AD136" s="282">
        <f>IF(X136="X","-",$P136)</f>
        <v>1489.3</v>
      </c>
      <c r="AE136" s="301" t="str">
        <f t="shared" ref="AE136:AJ136" si="625">IF(Y136="-"," ",RANK(Y136,Y$26:Y$225,$Q$24))</f>
        <v xml:space="preserve"> </v>
      </c>
      <c r="AF136" s="299" t="str">
        <f t="shared" si="625"/>
        <v xml:space="preserve"> </v>
      </c>
      <c r="AG136" s="299" t="str">
        <f t="shared" si="625"/>
        <v xml:space="preserve"> </v>
      </c>
      <c r="AH136" s="286" t="str">
        <f t="shared" si="625"/>
        <v xml:space="preserve"> </v>
      </c>
      <c r="AI136" s="286" t="str">
        <f t="shared" si="625"/>
        <v xml:space="preserve"> </v>
      </c>
      <c r="AJ136" s="268">
        <f t="shared" si="625"/>
        <v>32</v>
      </c>
    </row>
    <row r="137" spans="1:36" ht="20.100000000000001" customHeight="1" x14ac:dyDescent="0.2">
      <c r="A137" s="304"/>
      <c r="B137" s="306"/>
      <c r="C137" s="339"/>
      <c r="D137" s="308"/>
      <c r="E137" s="295"/>
      <c r="F137" s="310"/>
      <c r="G137" s="267"/>
      <c r="H137" s="100">
        <f>VLOOKUP($N136+0.5,'Competitor Address List'!$A$6:$M$205,3)</f>
        <v>56.5</v>
      </c>
      <c r="I137" s="101">
        <f>VLOOKUP($N136+0.5,'Competitor Address List'!$A$6:$M$205,4)</f>
        <v>56.5</v>
      </c>
      <c r="J137" s="100">
        <f>VLOOKUP($N136+0.5,'Competitor Address List'!$A$6:$M$205,6)</f>
        <v>56.5</v>
      </c>
      <c r="K137" s="102">
        <f>VLOOKUP($N136+0.5,'Competitor Address List'!$A$6:$M$205,7)</f>
        <v>56.5</v>
      </c>
      <c r="L137" s="54">
        <f>VLOOKUP($N136+0.5,'Competitor Address List'!$A$6:$M$205,9)</f>
        <v>56.5</v>
      </c>
      <c r="M137" s="103">
        <f>VLOOKUP($N136+0.5,'Competitor Address List'!$A$6:$M$205,10)</f>
        <v>56.5</v>
      </c>
      <c r="N137" s="312"/>
      <c r="O137" s="314" t="e">
        <f>VLOOKUP($N137,'Competitor Address List'!$A$6:$M$65,15)</f>
        <v>#N/A</v>
      </c>
      <c r="P137" s="290"/>
      <c r="Q137" s="3"/>
      <c r="R137" s="3"/>
      <c r="S137" s="315"/>
      <c r="T137" s="316"/>
      <c r="U137" s="316"/>
      <c r="V137" s="293"/>
      <c r="W137" s="293"/>
      <c r="X137" s="268"/>
      <c r="Y137" s="298"/>
      <c r="Z137" s="300"/>
      <c r="AA137" s="300"/>
      <c r="AB137" s="291"/>
      <c r="AC137" s="291"/>
      <c r="AD137" s="283"/>
      <c r="AE137" s="302"/>
      <c r="AF137" s="300"/>
      <c r="AG137" s="300"/>
      <c r="AH137" s="291"/>
      <c r="AI137" s="291"/>
      <c r="AJ137" s="268"/>
    </row>
    <row r="138" spans="1:36" ht="20.100000000000001" customHeight="1" x14ac:dyDescent="0.2">
      <c r="A138" s="303">
        <f>RANK(P138,$P$26:$P$225,$Q$24)</f>
        <v>57</v>
      </c>
      <c r="B138" s="305" t="str">
        <f t="shared" ref="B138" si="626">AE138</f>
        <v xml:space="preserve"> </v>
      </c>
      <c r="C138" s="338" t="str">
        <f t="shared" ref="C138" si="627">AF138</f>
        <v xml:space="preserve"> </v>
      </c>
      <c r="D138" s="307" t="str">
        <f t="shared" ref="D138" si="628">AG138</f>
        <v xml:space="preserve"> </v>
      </c>
      <c r="E138" s="294" t="str">
        <f t="shared" ref="E138" si="629">AH138</f>
        <v xml:space="preserve"> </v>
      </c>
      <c r="F138" s="309" t="str">
        <f t="shared" ref="F138:G138" si="630">AI138</f>
        <v xml:space="preserve"> </v>
      </c>
      <c r="G138" s="266">
        <f t="shared" si="630"/>
        <v>33</v>
      </c>
      <c r="H138" s="104">
        <f>VLOOKUP($N138,'Competitor Address List'!$A$6:$M$205,3)</f>
        <v>57</v>
      </c>
      <c r="I138" s="105">
        <f>VLOOKUP($N138,'Competitor Address List'!$A$6:$M$205,4)</f>
        <v>57</v>
      </c>
      <c r="J138" s="104">
        <f>VLOOKUP($N138,'Competitor Address List'!$A$6:$M$205,6)</f>
        <v>57</v>
      </c>
      <c r="K138" s="106">
        <f>VLOOKUP($N138,'Competitor Address List'!$A$6:$M$205,7)</f>
        <v>57</v>
      </c>
      <c r="L138" s="55">
        <f>VLOOKUP($N138,'Competitor Address List'!$A$6:$M$205,9)</f>
        <v>57</v>
      </c>
      <c r="M138" s="107">
        <f>VLOOKUP($N138,'Competitor Address List'!$A$6:$M$205,10)</f>
        <v>57</v>
      </c>
      <c r="N138" s="311">
        <v>57</v>
      </c>
      <c r="O138" s="313">
        <f>VLOOKUP($N138,'Competitor Address List'!$A$6:$M$205,11)</f>
        <v>57</v>
      </c>
      <c r="P138" s="289">
        <f t="shared" ref="P138" si="631">P136+1</f>
        <v>1490.3</v>
      </c>
      <c r="Q138" s="3"/>
      <c r="R138" s="3"/>
      <c r="S138" s="315" t="str">
        <f>IF(VLOOKUP($N138,'Competitor Address List'!$A$6:$M$205,2)=S$25,1,"X")</f>
        <v>X</v>
      </c>
      <c r="T138" s="316" t="str">
        <f>IF(VLOOKUP($N138,'Competitor Address List'!$A$6:$M$205,2)=T$25,1,"X")</f>
        <v>X</v>
      </c>
      <c r="U138" s="316" t="str">
        <f>IF(VLOOKUP($N138,'Competitor Address List'!$A$6:$M$205,2)=U$25,1,"X")</f>
        <v>X</v>
      </c>
      <c r="V138" s="293" t="str">
        <f>IF(OR(VLOOKUP($N138,'Competitor Address List'!$A$6:$M$205,2)=V$25,W138=1),1,"X")</f>
        <v>X</v>
      </c>
      <c r="W138" s="293" t="str">
        <f>IF(VLOOKUP($N138,'Competitor Address List'!$A$6:$M$205,2)=W$25,1,"X")</f>
        <v>X</v>
      </c>
      <c r="X138" s="268">
        <f>IF(VLOOKUP($N138,'Competitor Address List'!$A$6:$M$205,2)=X$25,1,"X")</f>
        <v>1</v>
      </c>
      <c r="Y138" s="297" t="str">
        <f t="shared" ref="Y138" si="632">IF(S138="X","-",$P138)</f>
        <v>-</v>
      </c>
      <c r="Z138" s="299" t="str">
        <f t="shared" ref="Z138" si="633">IF(T138="X","-",$P138)</f>
        <v>-</v>
      </c>
      <c r="AA138" s="299" t="str">
        <f t="shared" ref="AA138" si="634">IF(U138="X","-",$P138)</f>
        <v>-</v>
      </c>
      <c r="AB138" s="286" t="str">
        <f t="shared" ref="AB138" si="635">IF(V138="X","-",$P138)</f>
        <v>-</v>
      </c>
      <c r="AC138" s="286" t="str">
        <f t="shared" ref="AC138" si="636">IF(W138="X","-",$P138)</f>
        <v>-</v>
      </c>
      <c r="AD138" s="282">
        <f>IF(X138="X","-",$P138)</f>
        <v>1490.3</v>
      </c>
      <c r="AE138" s="301" t="str">
        <f t="shared" ref="AE138:AJ138" si="637">IF(Y138="-"," ",RANK(Y138,Y$26:Y$225,$Q$24))</f>
        <v xml:space="preserve"> </v>
      </c>
      <c r="AF138" s="299" t="str">
        <f t="shared" si="637"/>
        <v xml:space="preserve"> </v>
      </c>
      <c r="AG138" s="299" t="str">
        <f t="shared" si="637"/>
        <v xml:space="preserve"> </v>
      </c>
      <c r="AH138" s="286" t="str">
        <f t="shared" si="637"/>
        <v xml:space="preserve"> </v>
      </c>
      <c r="AI138" s="286" t="str">
        <f t="shared" si="637"/>
        <v xml:space="preserve"> </v>
      </c>
      <c r="AJ138" s="268">
        <f t="shared" si="637"/>
        <v>33</v>
      </c>
    </row>
    <row r="139" spans="1:36" ht="20.100000000000001" customHeight="1" x14ac:dyDescent="0.2">
      <c r="A139" s="304"/>
      <c r="B139" s="306"/>
      <c r="C139" s="339"/>
      <c r="D139" s="308"/>
      <c r="E139" s="295"/>
      <c r="F139" s="310"/>
      <c r="G139" s="267"/>
      <c r="H139" s="100">
        <f>VLOOKUP($N138+0.5,'Competitor Address List'!$A$6:$M$205,3)</f>
        <v>57.5</v>
      </c>
      <c r="I139" s="101">
        <f>VLOOKUP($N138+0.5,'Competitor Address List'!$A$6:$M$205,4)</f>
        <v>57.5</v>
      </c>
      <c r="J139" s="100">
        <f>VLOOKUP($N138+0.5,'Competitor Address List'!$A$6:$M$205,6)</f>
        <v>57.5</v>
      </c>
      <c r="K139" s="102">
        <f>VLOOKUP($N138+0.5,'Competitor Address List'!$A$6:$M$205,7)</f>
        <v>57.5</v>
      </c>
      <c r="L139" s="54">
        <f>VLOOKUP($N138+0.5,'Competitor Address List'!$A$6:$M$205,9)</f>
        <v>57.5</v>
      </c>
      <c r="M139" s="103">
        <f>VLOOKUP($N138+0.5,'Competitor Address List'!$A$6:$M$205,10)</f>
        <v>57.5</v>
      </c>
      <c r="N139" s="312"/>
      <c r="O139" s="314" t="e">
        <f>VLOOKUP($N139,'Competitor Address List'!$A$6:$M$65,15)</f>
        <v>#N/A</v>
      </c>
      <c r="P139" s="290"/>
      <c r="Q139" s="3"/>
      <c r="R139" s="3"/>
      <c r="S139" s="315"/>
      <c r="T139" s="316"/>
      <c r="U139" s="316"/>
      <c r="V139" s="293"/>
      <c r="W139" s="293"/>
      <c r="X139" s="268"/>
      <c r="Y139" s="298"/>
      <c r="Z139" s="300"/>
      <c r="AA139" s="300"/>
      <c r="AB139" s="291"/>
      <c r="AC139" s="291"/>
      <c r="AD139" s="283"/>
      <c r="AE139" s="302"/>
      <c r="AF139" s="300"/>
      <c r="AG139" s="300"/>
      <c r="AH139" s="291"/>
      <c r="AI139" s="291"/>
      <c r="AJ139" s="268"/>
    </row>
    <row r="140" spans="1:36" ht="20.100000000000001" customHeight="1" x14ac:dyDescent="0.2">
      <c r="A140" s="303">
        <f>RANK(P140,$P$26:$P$225,$Q$24)</f>
        <v>58</v>
      </c>
      <c r="B140" s="305" t="str">
        <f t="shared" ref="B140" si="638">AE140</f>
        <v xml:space="preserve"> </v>
      </c>
      <c r="C140" s="338" t="str">
        <f t="shared" ref="C140" si="639">AF140</f>
        <v xml:space="preserve"> </v>
      </c>
      <c r="D140" s="307" t="str">
        <f t="shared" ref="D140" si="640">AG140</f>
        <v xml:space="preserve"> </v>
      </c>
      <c r="E140" s="294" t="str">
        <f t="shared" ref="E140" si="641">AH140</f>
        <v xml:space="preserve"> </v>
      </c>
      <c r="F140" s="309" t="str">
        <f t="shared" ref="F140:G140" si="642">AI140</f>
        <v xml:space="preserve"> </v>
      </c>
      <c r="G140" s="266">
        <f t="shared" si="642"/>
        <v>34</v>
      </c>
      <c r="H140" s="104">
        <f>VLOOKUP($N140,'Competitor Address List'!$A$6:$M$205,3)</f>
        <v>58</v>
      </c>
      <c r="I140" s="105">
        <f>VLOOKUP($N140,'Competitor Address List'!$A$6:$M$205,4)</f>
        <v>58</v>
      </c>
      <c r="J140" s="104">
        <f>VLOOKUP($N140,'Competitor Address List'!$A$6:$M$205,6)</f>
        <v>58</v>
      </c>
      <c r="K140" s="106">
        <f>VLOOKUP($N140,'Competitor Address List'!$A$6:$M$205,7)</f>
        <v>58</v>
      </c>
      <c r="L140" s="55">
        <f>VLOOKUP($N140,'Competitor Address List'!$A$6:$M$205,9)</f>
        <v>58</v>
      </c>
      <c r="M140" s="107">
        <f>VLOOKUP($N140,'Competitor Address List'!$A$6:$M$205,10)</f>
        <v>58</v>
      </c>
      <c r="N140" s="311">
        <v>58</v>
      </c>
      <c r="O140" s="313">
        <f>VLOOKUP($N140,'Competitor Address List'!$A$6:$M$205,11)</f>
        <v>58</v>
      </c>
      <c r="P140" s="289">
        <f t="shared" ref="P140" si="643">P138+1</f>
        <v>1491.3</v>
      </c>
      <c r="Q140" s="3"/>
      <c r="R140" s="3"/>
      <c r="S140" s="315" t="str">
        <f>IF(VLOOKUP($N140,'Competitor Address List'!$A$6:$M$205,2)=S$25,1,"X")</f>
        <v>X</v>
      </c>
      <c r="T140" s="316" t="str">
        <f>IF(VLOOKUP($N140,'Competitor Address List'!$A$6:$M$205,2)=T$25,1,"X")</f>
        <v>X</v>
      </c>
      <c r="U140" s="316" t="str">
        <f>IF(VLOOKUP($N140,'Competitor Address List'!$A$6:$M$205,2)=U$25,1,"X")</f>
        <v>X</v>
      </c>
      <c r="V140" s="293" t="str">
        <f>IF(OR(VLOOKUP($N140,'Competitor Address List'!$A$6:$M$205,2)=V$25,W140=1),1,"X")</f>
        <v>X</v>
      </c>
      <c r="W140" s="293" t="str">
        <f>IF(VLOOKUP($N140,'Competitor Address List'!$A$6:$M$205,2)=W$25,1,"X")</f>
        <v>X</v>
      </c>
      <c r="X140" s="268">
        <f>IF(VLOOKUP($N140,'Competitor Address List'!$A$6:$M$205,2)=X$25,1,"X")</f>
        <v>1</v>
      </c>
      <c r="Y140" s="297" t="str">
        <f t="shared" ref="Y140" si="644">IF(S140="X","-",$P140)</f>
        <v>-</v>
      </c>
      <c r="Z140" s="299" t="str">
        <f t="shared" ref="Z140" si="645">IF(T140="X","-",$P140)</f>
        <v>-</v>
      </c>
      <c r="AA140" s="299" t="str">
        <f t="shared" ref="AA140" si="646">IF(U140="X","-",$P140)</f>
        <v>-</v>
      </c>
      <c r="AB140" s="286" t="str">
        <f t="shared" ref="AB140" si="647">IF(V140="X","-",$P140)</f>
        <v>-</v>
      </c>
      <c r="AC140" s="286" t="str">
        <f t="shared" ref="AC140" si="648">IF(W140="X","-",$P140)</f>
        <v>-</v>
      </c>
      <c r="AD140" s="282">
        <f>IF(X140="X","-",$P140)</f>
        <v>1491.3</v>
      </c>
      <c r="AE140" s="301" t="str">
        <f t="shared" ref="AE140:AJ140" si="649">IF(Y140="-"," ",RANK(Y140,Y$26:Y$225,$Q$24))</f>
        <v xml:space="preserve"> </v>
      </c>
      <c r="AF140" s="299" t="str">
        <f t="shared" si="649"/>
        <v xml:space="preserve"> </v>
      </c>
      <c r="AG140" s="299" t="str">
        <f t="shared" si="649"/>
        <v xml:space="preserve"> </v>
      </c>
      <c r="AH140" s="286" t="str">
        <f t="shared" si="649"/>
        <v xml:space="preserve"> </v>
      </c>
      <c r="AI140" s="286" t="str">
        <f t="shared" si="649"/>
        <v xml:space="preserve"> </v>
      </c>
      <c r="AJ140" s="268">
        <f t="shared" si="649"/>
        <v>34</v>
      </c>
    </row>
    <row r="141" spans="1:36" ht="20.100000000000001" customHeight="1" x14ac:dyDescent="0.2">
      <c r="A141" s="304"/>
      <c r="B141" s="306"/>
      <c r="C141" s="339"/>
      <c r="D141" s="308"/>
      <c r="E141" s="295"/>
      <c r="F141" s="310"/>
      <c r="G141" s="267"/>
      <c r="H141" s="100">
        <f>VLOOKUP($N140+0.5,'Competitor Address List'!$A$6:$M$205,3)</f>
        <v>58.5</v>
      </c>
      <c r="I141" s="101">
        <f>VLOOKUP($N140+0.5,'Competitor Address List'!$A$6:$M$205,4)</f>
        <v>58.5</v>
      </c>
      <c r="J141" s="100">
        <f>VLOOKUP($N140+0.5,'Competitor Address List'!$A$6:$M$205,6)</f>
        <v>58.5</v>
      </c>
      <c r="K141" s="102">
        <f>VLOOKUP($N140+0.5,'Competitor Address List'!$A$6:$M$205,7)</f>
        <v>58.5</v>
      </c>
      <c r="L141" s="54">
        <f>VLOOKUP($N140+0.5,'Competitor Address List'!$A$6:$M$205,9)</f>
        <v>58.5</v>
      </c>
      <c r="M141" s="103">
        <f>VLOOKUP($N140+0.5,'Competitor Address List'!$A$6:$M$205,10)</f>
        <v>58.5</v>
      </c>
      <c r="N141" s="312"/>
      <c r="O141" s="314" t="e">
        <f>VLOOKUP($N141,'Competitor Address List'!$A$6:$M$65,15)</f>
        <v>#N/A</v>
      </c>
      <c r="P141" s="290"/>
      <c r="Q141" s="3"/>
      <c r="R141" s="3"/>
      <c r="S141" s="315"/>
      <c r="T141" s="316"/>
      <c r="U141" s="316"/>
      <c r="V141" s="293"/>
      <c r="W141" s="293"/>
      <c r="X141" s="268"/>
      <c r="Y141" s="298"/>
      <c r="Z141" s="300"/>
      <c r="AA141" s="300"/>
      <c r="AB141" s="291"/>
      <c r="AC141" s="291"/>
      <c r="AD141" s="283"/>
      <c r="AE141" s="302"/>
      <c r="AF141" s="300"/>
      <c r="AG141" s="300"/>
      <c r="AH141" s="291"/>
      <c r="AI141" s="291"/>
      <c r="AJ141" s="268"/>
    </row>
    <row r="142" spans="1:36" ht="20.100000000000001" customHeight="1" x14ac:dyDescent="0.2">
      <c r="A142" s="303">
        <f>RANK(P142,$P$26:$P$225,$Q$24)</f>
        <v>59</v>
      </c>
      <c r="B142" s="305" t="str">
        <f t="shared" ref="B142" si="650">AE142</f>
        <v xml:space="preserve"> </v>
      </c>
      <c r="C142" s="338" t="str">
        <f t="shared" ref="C142" si="651">AF142</f>
        <v xml:space="preserve"> </v>
      </c>
      <c r="D142" s="307" t="str">
        <f t="shared" ref="D142" si="652">AG142</f>
        <v xml:space="preserve"> </v>
      </c>
      <c r="E142" s="294" t="str">
        <f t="shared" ref="E142" si="653">AH142</f>
        <v xml:space="preserve"> </v>
      </c>
      <c r="F142" s="309" t="str">
        <f t="shared" ref="F142:G142" si="654">AI142</f>
        <v xml:space="preserve"> </v>
      </c>
      <c r="G142" s="266">
        <f t="shared" si="654"/>
        <v>35</v>
      </c>
      <c r="H142" s="104">
        <f>VLOOKUP($N142,'Competitor Address List'!$A$6:$M$205,3)</f>
        <v>59</v>
      </c>
      <c r="I142" s="105">
        <f>VLOOKUP($N142,'Competitor Address List'!$A$6:$M$205,4)</f>
        <v>59</v>
      </c>
      <c r="J142" s="104">
        <f>VLOOKUP($N142,'Competitor Address List'!$A$6:$M$205,6)</f>
        <v>59</v>
      </c>
      <c r="K142" s="106">
        <f>VLOOKUP($N142,'Competitor Address List'!$A$6:$M$205,7)</f>
        <v>59</v>
      </c>
      <c r="L142" s="55">
        <f>VLOOKUP($N142,'Competitor Address List'!$A$6:$M$205,9)</f>
        <v>59</v>
      </c>
      <c r="M142" s="107">
        <f>VLOOKUP($N142,'Competitor Address List'!$A$6:$M$205,10)</f>
        <v>59</v>
      </c>
      <c r="N142" s="311">
        <v>59</v>
      </c>
      <c r="O142" s="313">
        <f>VLOOKUP($N142,'Competitor Address List'!$A$6:$M$205,11)</f>
        <v>59</v>
      </c>
      <c r="P142" s="289">
        <f t="shared" ref="P142" si="655">P140+1</f>
        <v>1492.3</v>
      </c>
      <c r="Q142" s="3"/>
      <c r="R142" s="3"/>
      <c r="S142" s="315" t="str">
        <f>IF(VLOOKUP($N142,'Competitor Address List'!$A$6:$M$205,2)=S$25,1,"X")</f>
        <v>X</v>
      </c>
      <c r="T142" s="316" t="str">
        <f>IF(VLOOKUP($N142,'Competitor Address List'!$A$6:$M$205,2)=T$25,1,"X")</f>
        <v>X</v>
      </c>
      <c r="U142" s="316" t="str">
        <f>IF(VLOOKUP($N142,'Competitor Address List'!$A$6:$M$205,2)=U$25,1,"X")</f>
        <v>X</v>
      </c>
      <c r="V142" s="293" t="str">
        <f>IF(OR(VLOOKUP($N142,'Competitor Address List'!$A$6:$M$205,2)=V$25,W142=1),1,"X")</f>
        <v>X</v>
      </c>
      <c r="W142" s="293" t="str">
        <f>IF(VLOOKUP($N142,'Competitor Address List'!$A$6:$M$205,2)=W$25,1,"X")</f>
        <v>X</v>
      </c>
      <c r="X142" s="268">
        <f>IF(VLOOKUP($N142,'Competitor Address List'!$A$6:$M$205,2)=X$25,1,"X")</f>
        <v>1</v>
      </c>
      <c r="Y142" s="297" t="str">
        <f t="shared" ref="Y142" si="656">IF(S142="X","-",$P142)</f>
        <v>-</v>
      </c>
      <c r="Z142" s="299" t="str">
        <f t="shared" ref="Z142" si="657">IF(T142="X","-",$P142)</f>
        <v>-</v>
      </c>
      <c r="AA142" s="299" t="str">
        <f t="shared" ref="AA142" si="658">IF(U142="X","-",$P142)</f>
        <v>-</v>
      </c>
      <c r="AB142" s="286" t="str">
        <f t="shared" ref="AB142" si="659">IF(V142="X","-",$P142)</f>
        <v>-</v>
      </c>
      <c r="AC142" s="286" t="str">
        <f t="shared" ref="AC142" si="660">IF(W142="X","-",$P142)</f>
        <v>-</v>
      </c>
      <c r="AD142" s="282">
        <f>IF(X142="X","-",$P142)</f>
        <v>1492.3</v>
      </c>
      <c r="AE142" s="301" t="str">
        <f t="shared" ref="AE142:AJ142" si="661">IF(Y142="-"," ",RANK(Y142,Y$26:Y$225,$Q$24))</f>
        <v xml:space="preserve"> </v>
      </c>
      <c r="AF142" s="299" t="str">
        <f t="shared" si="661"/>
        <v xml:space="preserve"> </v>
      </c>
      <c r="AG142" s="299" t="str">
        <f t="shared" si="661"/>
        <v xml:space="preserve"> </v>
      </c>
      <c r="AH142" s="286" t="str">
        <f t="shared" si="661"/>
        <v xml:space="preserve"> </v>
      </c>
      <c r="AI142" s="286" t="str">
        <f t="shared" si="661"/>
        <v xml:space="preserve"> </v>
      </c>
      <c r="AJ142" s="268">
        <f t="shared" si="661"/>
        <v>35</v>
      </c>
    </row>
    <row r="143" spans="1:36" ht="20.100000000000001" customHeight="1" x14ac:dyDescent="0.2">
      <c r="A143" s="304"/>
      <c r="B143" s="306"/>
      <c r="C143" s="339"/>
      <c r="D143" s="308"/>
      <c r="E143" s="295"/>
      <c r="F143" s="310"/>
      <c r="G143" s="267"/>
      <c r="H143" s="100">
        <f>VLOOKUP($N142+0.5,'Competitor Address List'!$A$6:$M$205,3)</f>
        <v>59.5</v>
      </c>
      <c r="I143" s="101">
        <f>VLOOKUP($N142+0.5,'Competitor Address List'!$A$6:$M$205,4)</f>
        <v>59.5</v>
      </c>
      <c r="J143" s="100">
        <f>VLOOKUP($N142+0.5,'Competitor Address List'!$A$6:$M$205,6)</f>
        <v>59.5</v>
      </c>
      <c r="K143" s="102">
        <f>VLOOKUP($N142+0.5,'Competitor Address List'!$A$6:$M$205,7)</f>
        <v>59.5</v>
      </c>
      <c r="L143" s="54">
        <f>VLOOKUP($N142+0.5,'Competitor Address List'!$A$6:$M$205,9)</f>
        <v>59.5</v>
      </c>
      <c r="M143" s="103">
        <f>VLOOKUP($N142+0.5,'Competitor Address List'!$A$6:$M$205,10)</f>
        <v>59.5</v>
      </c>
      <c r="N143" s="312"/>
      <c r="O143" s="314" t="e">
        <f>VLOOKUP($N143,'Competitor Address List'!$A$6:$M$65,15)</f>
        <v>#N/A</v>
      </c>
      <c r="P143" s="290"/>
      <c r="Q143" s="3"/>
      <c r="R143" s="3"/>
      <c r="S143" s="315"/>
      <c r="T143" s="316"/>
      <c r="U143" s="316"/>
      <c r="V143" s="293"/>
      <c r="W143" s="293"/>
      <c r="X143" s="268"/>
      <c r="Y143" s="298"/>
      <c r="Z143" s="300"/>
      <c r="AA143" s="300"/>
      <c r="AB143" s="291"/>
      <c r="AC143" s="291"/>
      <c r="AD143" s="283"/>
      <c r="AE143" s="302"/>
      <c r="AF143" s="300"/>
      <c r="AG143" s="300"/>
      <c r="AH143" s="291"/>
      <c r="AI143" s="291"/>
      <c r="AJ143" s="268"/>
    </row>
    <row r="144" spans="1:36" ht="20.100000000000001" customHeight="1" x14ac:dyDescent="0.2">
      <c r="A144" s="303">
        <f>RANK(P144,$P$26:$P$225,$Q$24)</f>
        <v>60</v>
      </c>
      <c r="B144" s="305" t="str">
        <f t="shared" ref="B144" si="662">AE144</f>
        <v xml:space="preserve"> </v>
      </c>
      <c r="C144" s="338" t="str">
        <f t="shared" ref="C144" si="663">AF144</f>
        <v xml:space="preserve"> </v>
      </c>
      <c r="D144" s="307" t="str">
        <f t="shared" ref="D144" si="664">AG144</f>
        <v xml:space="preserve"> </v>
      </c>
      <c r="E144" s="294" t="str">
        <f t="shared" ref="E144" si="665">AH144</f>
        <v xml:space="preserve"> </v>
      </c>
      <c r="F144" s="309" t="str">
        <f t="shared" ref="F144:G144" si="666">AI144</f>
        <v xml:space="preserve"> </v>
      </c>
      <c r="G144" s="266">
        <f t="shared" si="666"/>
        <v>36</v>
      </c>
      <c r="H144" s="104">
        <f>VLOOKUP($N144,'Competitor Address List'!$A$6:$M$205,3)</f>
        <v>60</v>
      </c>
      <c r="I144" s="105">
        <f>VLOOKUP($N144,'Competitor Address List'!$A$6:$M$205,4)</f>
        <v>60</v>
      </c>
      <c r="J144" s="104">
        <f>VLOOKUP($N144,'Competitor Address List'!$A$6:$M$205,6)</f>
        <v>60</v>
      </c>
      <c r="K144" s="106">
        <f>VLOOKUP($N144,'Competitor Address List'!$A$6:$M$205,7)</f>
        <v>60</v>
      </c>
      <c r="L144" s="55">
        <f>VLOOKUP($N144,'Competitor Address List'!$A$6:$M$205,9)</f>
        <v>60</v>
      </c>
      <c r="M144" s="107">
        <f>VLOOKUP($N144,'Competitor Address List'!$A$6:$M$205,10)</f>
        <v>60</v>
      </c>
      <c r="N144" s="311">
        <v>60</v>
      </c>
      <c r="O144" s="313">
        <f>VLOOKUP($N144,'Competitor Address List'!$A$6:$M$205,11)</f>
        <v>60</v>
      </c>
      <c r="P144" s="289">
        <f t="shared" ref="P144" si="667">P142+1</f>
        <v>1493.3</v>
      </c>
      <c r="Q144" s="3"/>
      <c r="R144" s="3"/>
      <c r="S144" s="315" t="str">
        <f>IF(VLOOKUP($N144,'Competitor Address List'!$A$6:$M$205,2)=S$25,1,"X")</f>
        <v>X</v>
      </c>
      <c r="T144" s="316" t="str">
        <f>IF(VLOOKUP($N144,'Competitor Address List'!$A$6:$M$205,2)=T$25,1,"X")</f>
        <v>X</v>
      </c>
      <c r="U144" s="316" t="str">
        <f>IF(VLOOKUP($N144,'Competitor Address List'!$A$6:$M$205,2)=U$25,1,"X")</f>
        <v>X</v>
      </c>
      <c r="V144" s="293" t="str">
        <f>IF(OR(VLOOKUP($N144,'Competitor Address List'!$A$6:$M$205,2)=V$25,W144=1),1,"X")</f>
        <v>X</v>
      </c>
      <c r="W144" s="293" t="str">
        <f>IF(VLOOKUP($N144,'Competitor Address List'!$A$6:$M$205,2)=W$25,1,"X")</f>
        <v>X</v>
      </c>
      <c r="X144" s="268">
        <f>IF(VLOOKUP($N144,'Competitor Address List'!$A$6:$M$205,2)=X$25,1,"X")</f>
        <v>1</v>
      </c>
      <c r="Y144" s="297" t="str">
        <f t="shared" ref="Y144" si="668">IF(S144="X","-",$P144)</f>
        <v>-</v>
      </c>
      <c r="Z144" s="299" t="str">
        <f t="shared" ref="Z144" si="669">IF(T144="X","-",$P144)</f>
        <v>-</v>
      </c>
      <c r="AA144" s="299" t="str">
        <f t="shared" ref="AA144" si="670">IF(U144="X","-",$P144)</f>
        <v>-</v>
      </c>
      <c r="AB144" s="286" t="str">
        <f t="shared" ref="AB144" si="671">IF(V144="X","-",$P144)</f>
        <v>-</v>
      </c>
      <c r="AC144" s="286" t="str">
        <f t="shared" ref="AC144" si="672">IF(W144="X","-",$P144)</f>
        <v>-</v>
      </c>
      <c r="AD144" s="282">
        <f>IF(X144="X","-",$P144)</f>
        <v>1493.3</v>
      </c>
      <c r="AE144" s="301" t="str">
        <f t="shared" ref="AE144:AJ144" si="673">IF(Y144="-"," ",RANK(Y144,Y$26:Y$225,$Q$24))</f>
        <v xml:space="preserve"> </v>
      </c>
      <c r="AF144" s="299" t="str">
        <f t="shared" si="673"/>
        <v xml:space="preserve"> </v>
      </c>
      <c r="AG144" s="299" t="str">
        <f t="shared" si="673"/>
        <v xml:space="preserve"> </v>
      </c>
      <c r="AH144" s="286" t="str">
        <f t="shared" si="673"/>
        <v xml:space="preserve"> </v>
      </c>
      <c r="AI144" s="286" t="str">
        <f t="shared" si="673"/>
        <v xml:space="preserve"> </v>
      </c>
      <c r="AJ144" s="268">
        <f t="shared" si="673"/>
        <v>36</v>
      </c>
    </row>
    <row r="145" spans="1:36" ht="20.100000000000001" customHeight="1" x14ac:dyDescent="0.2">
      <c r="A145" s="304"/>
      <c r="B145" s="306"/>
      <c r="C145" s="339"/>
      <c r="D145" s="308"/>
      <c r="E145" s="295"/>
      <c r="F145" s="310"/>
      <c r="G145" s="267"/>
      <c r="H145" s="100">
        <f>VLOOKUP($N144+0.5,'Competitor Address List'!$A$6:$M$205,3)</f>
        <v>60.5</v>
      </c>
      <c r="I145" s="101">
        <f>VLOOKUP($N144+0.5,'Competitor Address List'!$A$6:$M$205,4)</f>
        <v>60.5</v>
      </c>
      <c r="J145" s="100">
        <f>VLOOKUP($N144+0.5,'Competitor Address List'!$A$6:$M$205,6)</f>
        <v>60.5</v>
      </c>
      <c r="K145" s="102">
        <f>VLOOKUP($N144+0.5,'Competitor Address List'!$A$6:$M$205,7)</f>
        <v>60.5</v>
      </c>
      <c r="L145" s="54">
        <f>VLOOKUP($N144+0.5,'Competitor Address List'!$A$6:$M$205,9)</f>
        <v>60.5</v>
      </c>
      <c r="M145" s="103">
        <f>VLOOKUP($N144+0.5,'Competitor Address List'!$A$6:$M$205,10)</f>
        <v>60.5</v>
      </c>
      <c r="N145" s="312"/>
      <c r="O145" s="314" t="e">
        <f>VLOOKUP($N145,'Competitor Address List'!$A$6:$M$65,15)</f>
        <v>#N/A</v>
      </c>
      <c r="P145" s="290"/>
      <c r="Q145" s="3"/>
      <c r="R145" s="3"/>
      <c r="S145" s="318"/>
      <c r="T145" s="316"/>
      <c r="U145" s="299"/>
      <c r="V145" s="286"/>
      <c r="W145" s="286"/>
      <c r="X145" s="268"/>
      <c r="Y145" s="298"/>
      <c r="Z145" s="300"/>
      <c r="AA145" s="300"/>
      <c r="AB145" s="291"/>
      <c r="AC145" s="291"/>
      <c r="AD145" s="283"/>
      <c r="AE145" s="302"/>
      <c r="AF145" s="300"/>
      <c r="AG145" s="300"/>
      <c r="AH145" s="291"/>
      <c r="AI145" s="291"/>
      <c r="AJ145" s="268"/>
    </row>
    <row r="146" spans="1:36" ht="20.100000000000001" customHeight="1" x14ac:dyDescent="0.2">
      <c r="A146" s="303">
        <f>RANK(P146,$P$26:$P$225,$Q$24)</f>
        <v>61</v>
      </c>
      <c r="B146" s="305" t="str">
        <f t="shared" ref="B146" si="674">AE146</f>
        <v xml:space="preserve"> </v>
      </c>
      <c r="C146" s="338" t="str">
        <f t="shared" ref="C146" si="675">AF146</f>
        <v xml:space="preserve"> </v>
      </c>
      <c r="D146" s="307" t="str">
        <f t="shared" ref="D146" si="676">AG146</f>
        <v xml:space="preserve"> </v>
      </c>
      <c r="E146" s="294" t="str">
        <f t="shared" ref="E146" si="677">AH146</f>
        <v xml:space="preserve"> </v>
      </c>
      <c r="F146" s="309" t="str">
        <f t="shared" ref="F146:G146" si="678">AI146</f>
        <v xml:space="preserve"> </v>
      </c>
      <c r="G146" s="266">
        <f t="shared" si="678"/>
        <v>37</v>
      </c>
      <c r="H146" s="104">
        <f>VLOOKUP($N146,'Competitor Address List'!$A$6:$M$205,3)</f>
        <v>61</v>
      </c>
      <c r="I146" s="105">
        <f>VLOOKUP($N146,'Competitor Address List'!$A$6:$M$205,4)</f>
        <v>61</v>
      </c>
      <c r="J146" s="104">
        <f>VLOOKUP($N146,'Competitor Address List'!$A$6:$M$205,6)</f>
        <v>61</v>
      </c>
      <c r="K146" s="106">
        <f>VLOOKUP($N146,'Competitor Address List'!$A$6:$M$205,7)</f>
        <v>61</v>
      </c>
      <c r="L146" s="55">
        <f>VLOOKUP($N146,'Competitor Address List'!$A$6:$M$205,9)</f>
        <v>61</v>
      </c>
      <c r="M146" s="107">
        <f>VLOOKUP($N146,'Competitor Address List'!$A$6:$M$205,10)</f>
        <v>61</v>
      </c>
      <c r="N146" s="311">
        <v>61</v>
      </c>
      <c r="O146" s="313">
        <f>VLOOKUP($N146,'Competitor Address List'!$A$6:$M$205,11)</f>
        <v>61</v>
      </c>
      <c r="P146" s="289">
        <f t="shared" ref="P146" si="679">P144+1</f>
        <v>1494.3</v>
      </c>
      <c r="Q146" s="3"/>
      <c r="R146" s="3"/>
      <c r="S146" s="315" t="str">
        <f>IF(VLOOKUP($N146,'Competitor Address List'!$A$6:$M$205,2)=S$25,1,"X")</f>
        <v>X</v>
      </c>
      <c r="T146" s="316" t="str">
        <f>IF(VLOOKUP($N146,'Competitor Address List'!$A$6:$M$205,2)=T$25,1,"X")</f>
        <v>X</v>
      </c>
      <c r="U146" s="316" t="str">
        <f>IF(VLOOKUP($N146,'Competitor Address List'!$A$6:$M$205,2)=U$25,1,"X")</f>
        <v>X</v>
      </c>
      <c r="V146" s="293" t="str">
        <f>IF(OR(VLOOKUP($N146,'Competitor Address List'!$A$6:$M$205,2)=V$25,W146=1),1,"X")</f>
        <v>X</v>
      </c>
      <c r="W146" s="293" t="str">
        <f>IF(VLOOKUP($N146,'Competitor Address List'!$A$6:$M$205,2)=W$25,1,"X")</f>
        <v>X</v>
      </c>
      <c r="X146" s="268">
        <f>IF(VLOOKUP($N146,'Competitor Address List'!$A$6:$M$205,2)=X$25,1,"X")</f>
        <v>1</v>
      </c>
      <c r="Y146" s="297" t="str">
        <f t="shared" ref="Y146" si="680">IF(S146="X","-",$P146)</f>
        <v>-</v>
      </c>
      <c r="Z146" s="299" t="str">
        <f t="shared" ref="Z146" si="681">IF(T146="X","-",$P146)</f>
        <v>-</v>
      </c>
      <c r="AA146" s="299" t="str">
        <f t="shared" ref="AA146" si="682">IF(U146="X","-",$P146)</f>
        <v>-</v>
      </c>
      <c r="AB146" s="286" t="str">
        <f t="shared" ref="AB146" si="683">IF(V146="X","-",$P146)</f>
        <v>-</v>
      </c>
      <c r="AC146" s="286" t="str">
        <f t="shared" ref="AC146" si="684">IF(W146="X","-",$P146)</f>
        <v>-</v>
      </c>
      <c r="AD146" s="282">
        <f>IF(X146="X","-",$P146)</f>
        <v>1494.3</v>
      </c>
      <c r="AE146" s="301" t="str">
        <f t="shared" ref="AE146:AJ146" si="685">IF(Y146="-"," ",RANK(Y146,Y$26:Y$225,$Q$24))</f>
        <v xml:space="preserve"> </v>
      </c>
      <c r="AF146" s="299" t="str">
        <f t="shared" si="685"/>
        <v xml:space="preserve"> </v>
      </c>
      <c r="AG146" s="299" t="str">
        <f t="shared" si="685"/>
        <v xml:space="preserve"> </v>
      </c>
      <c r="AH146" s="286" t="str">
        <f t="shared" si="685"/>
        <v xml:space="preserve"> </v>
      </c>
      <c r="AI146" s="286" t="str">
        <f t="shared" si="685"/>
        <v xml:space="preserve"> </v>
      </c>
      <c r="AJ146" s="268">
        <f t="shared" si="685"/>
        <v>37</v>
      </c>
    </row>
    <row r="147" spans="1:36" ht="20.100000000000001" customHeight="1" x14ac:dyDescent="0.2">
      <c r="A147" s="304"/>
      <c r="B147" s="306"/>
      <c r="C147" s="339"/>
      <c r="D147" s="308"/>
      <c r="E147" s="295"/>
      <c r="F147" s="310"/>
      <c r="G147" s="267"/>
      <c r="H147" s="100">
        <f>VLOOKUP($N146+0.5,'Competitor Address List'!$A$6:$M$205,3)</f>
        <v>61.5</v>
      </c>
      <c r="I147" s="101">
        <f>VLOOKUP($N146+0.5,'Competitor Address List'!$A$6:$M$205,4)</f>
        <v>61.5</v>
      </c>
      <c r="J147" s="100">
        <f>VLOOKUP($N146+0.5,'Competitor Address List'!$A$6:$M$205,6)</f>
        <v>61.5</v>
      </c>
      <c r="K147" s="102">
        <f>VLOOKUP($N146+0.5,'Competitor Address List'!$A$6:$M$205,7)</f>
        <v>61.5</v>
      </c>
      <c r="L147" s="54">
        <f>VLOOKUP($N146+0.5,'Competitor Address List'!$A$6:$M$205,9)</f>
        <v>61.5</v>
      </c>
      <c r="M147" s="103">
        <f>VLOOKUP($N146+0.5,'Competitor Address List'!$A$6:$M$205,10)</f>
        <v>61.5</v>
      </c>
      <c r="N147" s="312"/>
      <c r="O147" s="314" t="e">
        <f>VLOOKUP($N147,'Competitor Address List'!$A$6:$M$65,15)</f>
        <v>#N/A</v>
      </c>
      <c r="P147" s="290"/>
      <c r="Q147" s="3"/>
      <c r="R147" s="3"/>
      <c r="S147" s="315"/>
      <c r="T147" s="316"/>
      <c r="U147" s="316"/>
      <c r="V147" s="293"/>
      <c r="W147" s="293"/>
      <c r="X147" s="268"/>
      <c r="Y147" s="298"/>
      <c r="Z147" s="300"/>
      <c r="AA147" s="300"/>
      <c r="AB147" s="291"/>
      <c r="AC147" s="291"/>
      <c r="AD147" s="283"/>
      <c r="AE147" s="302"/>
      <c r="AF147" s="300"/>
      <c r="AG147" s="300"/>
      <c r="AH147" s="291"/>
      <c r="AI147" s="291"/>
      <c r="AJ147" s="268"/>
    </row>
    <row r="148" spans="1:36" ht="20.100000000000001" customHeight="1" x14ac:dyDescent="0.2">
      <c r="A148" s="303">
        <f>RANK(P148,$P$26:$P$225,$Q$24)</f>
        <v>62</v>
      </c>
      <c r="B148" s="305" t="str">
        <f t="shared" ref="B148" si="686">AE148</f>
        <v xml:space="preserve"> </v>
      </c>
      <c r="C148" s="338" t="str">
        <f t="shared" ref="C148" si="687">AF148</f>
        <v xml:space="preserve"> </v>
      </c>
      <c r="D148" s="307" t="str">
        <f t="shared" ref="D148" si="688">AG148</f>
        <v xml:space="preserve"> </v>
      </c>
      <c r="E148" s="294" t="str">
        <f t="shared" ref="E148" si="689">AH148</f>
        <v xml:space="preserve"> </v>
      </c>
      <c r="F148" s="309" t="str">
        <f t="shared" ref="F148:G148" si="690">AI148</f>
        <v xml:space="preserve"> </v>
      </c>
      <c r="G148" s="266">
        <f t="shared" si="690"/>
        <v>38</v>
      </c>
      <c r="H148" s="104">
        <f>VLOOKUP($N148,'Competitor Address List'!$A$6:$M$205,3)</f>
        <v>62</v>
      </c>
      <c r="I148" s="105">
        <f>VLOOKUP($N148,'Competitor Address List'!$A$6:$M$205,4)</f>
        <v>62</v>
      </c>
      <c r="J148" s="104">
        <f>VLOOKUP($N148,'Competitor Address List'!$A$6:$M$205,6)</f>
        <v>62</v>
      </c>
      <c r="K148" s="106">
        <f>VLOOKUP($N148,'Competitor Address List'!$A$6:$M$205,7)</f>
        <v>62</v>
      </c>
      <c r="L148" s="55">
        <f>VLOOKUP($N148,'Competitor Address List'!$A$6:$M$205,9)</f>
        <v>62</v>
      </c>
      <c r="M148" s="107">
        <f>VLOOKUP($N148,'Competitor Address List'!$A$6:$M$205,10)</f>
        <v>62</v>
      </c>
      <c r="N148" s="311">
        <v>62</v>
      </c>
      <c r="O148" s="313">
        <f>VLOOKUP($N148,'Competitor Address List'!$A$6:$M$205,11)</f>
        <v>62</v>
      </c>
      <c r="P148" s="289">
        <f t="shared" ref="P148" si="691">P146+1</f>
        <v>1495.3</v>
      </c>
      <c r="Q148" s="3"/>
      <c r="R148" s="3"/>
      <c r="S148" s="317" t="str">
        <f>IF(VLOOKUP($N148,'Competitor Address List'!$A$6:$M$205,2)=S$25,1,"X")</f>
        <v>X</v>
      </c>
      <c r="T148" s="316" t="str">
        <f>IF(VLOOKUP($N148,'Competitor Address List'!$A$6:$M$205,2)=T$25,1,"X")</f>
        <v>X</v>
      </c>
      <c r="U148" s="300" t="str">
        <f>IF(VLOOKUP($N148,'Competitor Address List'!$A$6:$M$205,2)=U$25,1,"X")</f>
        <v>X</v>
      </c>
      <c r="V148" s="291" t="str">
        <f>IF(OR(VLOOKUP($N148,'Competitor Address List'!$A$6:$M$205,2)=V$25,W148=1),1,"X")</f>
        <v>X</v>
      </c>
      <c r="W148" s="291" t="str">
        <f>IF(VLOOKUP($N148,'Competitor Address List'!$A$6:$M$205,2)=W$25,1,"X")</f>
        <v>X</v>
      </c>
      <c r="X148" s="268">
        <f>IF(VLOOKUP($N148,'Competitor Address List'!$A$6:$M$205,2)=X$25,1,"X")</f>
        <v>1</v>
      </c>
      <c r="Y148" s="297" t="str">
        <f t="shared" ref="Y148" si="692">IF(S148="X","-",$P148)</f>
        <v>-</v>
      </c>
      <c r="Z148" s="299" t="str">
        <f t="shared" ref="Z148" si="693">IF(T148="X","-",$P148)</f>
        <v>-</v>
      </c>
      <c r="AA148" s="299" t="str">
        <f t="shared" ref="AA148" si="694">IF(U148="X","-",$P148)</f>
        <v>-</v>
      </c>
      <c r="AB148" s="286" t="str">
        <f t="shared" ref="AB148" si="695">IF(V148="X","-",$P148)</f>
        <v>-</v>
      </c>
      <c r="AC148" s="286" t="str">
        <f t="shared" ref="AC148" si="696">IF(W148="X","-",$P148)</f>
        <v>-</v>
      </c>
      <c r="AD148" s="282">
        <f>IF(X148="X","-",$P148)</f>
        <v>1495.3</v>
      </c>
      <c r="AE148" s="301" t="str">
        <f t="shared" ref="AE148:AJ148" si="697">IF(Y148="-"," ",RANK(Y148,Y$26:Y$225,$Q$24))</f>
        <v xml:space="preserve"> </v>
      </c>
      <c r="AF148" s="299" t="str">
        <f t="shared" si="697"/>
        <v xml:space="preserve"> </v>
      </c>
      <c r="AG148" s="299" t="str">
        <f t="shared" si="697"/>
        <v xml:space="preserve"> </v>
      </c>
      <c r="AH148" s="286" t="str">
        <f t="shared" si="697"/>
        <v xml:space="preserve"> </v>
      </c>
      <c r="AI148" s="286" t="str">
        <f t="shared" si="697"/>
        <v xml:space="preserve"> </v>
      </c>
      <c r="AJ148" s="268">
        <f t="shared" si="697"/>
        <v>38</v>
      </c>
    </row>
    <row r="149" spans="1:36" ht="20.100000000000001" customHeight="1" x14ac:dyDescent="0.2">
      <c r="A149" s="304"/>
      <c r="B149" s="306"/>
      <c r="C149" s="339"/>
      <c r="D149" s="308"/>
      <c r="E149" s="295"/>
      <c r="F149" s="310"/>
      <c r="G149" s="267"/>
      <c r="H149" s="100">
        <f>VLOOKUP($N148+0.5,'Competitor Address List'!$A$6:$M$205,3)</f>
        <v>62.5</v>
      </c>
      <c r="I149" s="101">
        <f>VLOOKUP($N148+0.5,'Competitor Address List'!$A$6:$M$205,4)</f>
        <v>62.5</v>
      </c>
      <c r="J149" s="100">
        <f>VLOOKUP($N148+0.5,'Competitor Address List'!$A$6:$M$205,6)</f>
        <v>62.5</v>
      </c>
      <c r="K149" s="102">
        <f>VLOOKUP($N148+0.5,'Competitor Address List'!$A$6:$M$205,7)</f>
        <v>62.5</v>
      </c>
      <c r="L149" s="54">
        <f>VLOOKUP($N148+0.5,'Competitor Address List'!$A$6:$M$205,9)</f>
        <v>62.5</v>
      </c>
      <c r="M149" s="103">
        <f>VLOOKUP($N148+0.5,'Competitor Address List'!$A$6:$M$205,10)</f>
        <v>62.5</v>
      </c>
      <c r="N149" s="312"/>
      <c r="O149" s="314" t="e">
        <f>VLOOKUP($N149,'Competitor Address List'!$A$6:$M$65,15)</f>
        <v>#N/A</v>
      </c>
      <c r="P149" s="290"/>
      <c r="Q149" s="3"/>
      <c r="R149" s="3"/>
      <c r="S149" s="315"/>
      <c r="T149" s="316"/>
      <c r="U149" s="316"/>
      <c r="V149" s="293"/>
      <c r="W149" s="293"/>
      <c r="X149" s="268"/>
      <c r="Y149" s="298"/>
      <c r="Z149" s="300"/>
      <c r="AA149" s="300"/>
      <c r="AB149" s="291"/>
      <c r="AC149" s="291"/>
      <c r="AD149" s="283"/>
      <c r="AE149" s="302"/>
      <c r="AF149" s="300"/>
      <c r="AG149" s="300"/>
      <c r="AH149" s="291"/>
      <c r="AI149" s="291"/>
      <c r="AJ149" s="268"/>
    </row>
    <row r="150" spans="1:36" ht="20.100000000000001" customHeight="1" x14ac:dyDescent="0.2">
      <c r="A150" s="303">
        <f>RANK(P150,$P$26:$P$225,$Q$24)</f>
        <v>63</v>
      </c>
      <c r="B150" s="305" t="str">
        <f t="shared" ref="B150" si="698">AE150</f>
        <v xml:space="preserve"> </v>
      </c>
      <c r="C150" s="338" t="str">
        <f t="shared" ref="C150" si="699">AF150</f>
        <v xml:space="preserve"> </v>
      </c>
      <c r="D150" s="307" t="str">
        <f t="shared" ref="D150" si="700">AG150</f>
        <v xml:space="preserve"> </v>
      </c>
      <c r="E150" s="294" t="str">
        <f t="shared" ref="E150" si="701">AH150</f>
        <v xml:space="preserve"> </v>
      </c>
      <c r="F150" s="309" t="str">
        <f t="shared" ref="F150:G150" si="702">AI150</f>
        <v xml:space="preserve"> </v>
      </c>
      <c r="G150" s="266">
        <f t="shared" si="702"/>
        <v>39</v>
      </c>
      <c r="H150" s="104">
        <f>VLOOKUP($N150,'Competitor Address List'!$A$6:$M$205,3)</f>
        <v>63</v>
      </c>
      <c r="I150" s="105">
        <f>VLOOKUP($N150,'Competitor Address List'!$A$6:$M$205,4)</f>
        <v>63</v>
      </c>
      <c r="J150" s="104">
        <f>VLOOKUP($N150,'Competitor Address List'!$A$6:$M$205,6)</f>
        <v>63</v>
      </c>
      <c r="K150" s="106">
        <f>VLOOKUP($N150,'Competitor Address List'!$A$6:$M$205,7)</f>
        <v>63</v>
      </c>
      <c r="L150" s="55">
        <f>VLOOKUP($N150,'Competitor Address List'!$A$6:$M$205,9)</f>
        <v>63</v>
      </c>
      <c r="M150" s="107">
        <f>VLOOKUP($N150,'Competitor Address List'!$A$6:$M$205,10)</f>
        <v>63</v>
      </c>
      <c r="N150" s="311">
        <v>63</v>
      </c>
      <c r="O150" s="313">
        <f>VLOOKUP($N150,'Competitor Address List'!$A$6:$M$205,11)</f>
        <v>63</v>
      </c>
      <c r="P150" s="289">
        <f t="shared" ref="P150" si="703">P148+1</f>
        <v>1496.3</v>
      </c>
      <c r="Q150" s="3"/>
      <c r="R150" s="3"/>
      <c r="S150" s="315" t="str">
        <f>IF(VLOOKUP($N150,'Competitor Address List'!$A$6:$M$205,2)=S$25,1,"X")</f>
        <v>X</v>
      </c>
      <c r="T150" s="316" t="str">
        <f>IF(VLOOKUP($N150,'Competitor Address List'!$A$6:$M$205,2)=T$25,1,"X")</f>
        <v>X</v>
      </c>
      <c r="U150" s="316" t="str">
        <f>IF(VLOOKUP($N150,'Competitor Address List'!$A$6:$M$205,2)=U$25,1,"X")</f>
        <v>X</v>
      </c>
      <c r="V150" s="293" t="str">
        <f>IF(OR(VLOOKUP($N150,'Competitor Address List'!$A$6:$M$205,2)=V$25,W150=1),1,"X")</f>
        <v>X</v>
      </c>
      <c r="W150" s="293" t="str">
        <f>IF(VLOOKUP($N150,'Competitor Address List'!$A$6:$M$205,2)=W$25,1,"X")</f>
        <v>X</v>
      </c>
      <c r="X150" s="268">
        <f>IF(VLOOKUP($N150,'Competitor Address List'!$A$6:$M$205,2)=X$25,1,"X")</f>
        <v>1</v>
      </c>
      <c r="Y150" s="297" t="str">
        <f t="shared" ref="Y150" si="704">IF(S150="X","-",$P150)</f>
        <v>-</v>
      </c>
      <c r="Z150" s="299" t="str">
        <f t="shared" ref="Z150" si="705">IF(T150="X","-",$P150)</f>
        <v>-</v>
      </c>
      <c r="AA150" s="299" t="str">
        <f t="shared" ref="AA150" si="706">IF(U150="X","-",$P150)</f>
        <v>-</v>
      </c>
      <c r="AB150" s="286" t="str">
        <f t="shared" ref="AB150" si="707">IF(V150="X","-",$P150)</f>
        <v>-</v>
      </c>
      <c r="AC150" s="286" t="str">
        <f t="shared" ref="AC150" si="708">IF(W150="X","-",$P150)</f>
        <v>-</v>
      </c>
      <c r="AD150" s="282">
        <f>IF(X150="X","-",$P150)</f>
        <v>1496.3</v>
      </c>
      <c r="AE150" s="301" t="str">
        <f t="shared" ref="AE150:AJ150" si="709">IF(Y150="-"," ",RANK(Y150,Y$26:Y$225,$Q$24))</f>
        <v xml:space="preserve"> </v>
      </c>
      <c r="AF150" s="299" t="str">
        <f t="shared" si="709"/>
        <v xml:space="preserve"> </v>
      </c>
      <c r="AG150" s="299" t="str">
        <f t="shared" si="709"/>
        <v xml:space="preserve"> </v>
      </c>
      <c r="AH150" s="286" t="str">
        <f t="shared" si="709"/>
        <v xml:space="preserve"> </v>
      </c>
      <c r="AI150" s="286" t="str">
        <f t="shared" si="709"/>
        <v xml:space="preserve"> </v>
      </c>
      <c r="AJ150" s="268">
        <f t="shared" si="709"/>
        <v>39</v>
      </c>
    </row>
    <row r="151" spans="1:36" ht="20.100000000000001" customHeight="1" x14ac:dyDescent="0.2">
      <c r="A151" s="304"/>
      <c r="B151" s="306"/>
      <c r="C151" s="339"/>
      <c r="D151" s="308"/>
      <c r="E151" s="295"/>
      <c r="F151" s="310"/>
      <c r="G151" s="267"/>
      <c r="H151" s="100">
        <f>VLOOKUP($N150+0.5,'Competitor Address List'!$A$6:$M$205,3)</f>
        <v>63.5</v>
      </c>
      <c r="I151" s="101">
        <f>VLOOKUP($N150+0.5,'Competitor Address List'!$A$6:$M$205,4)</f>
        <v>63.5</v>
      </c>
      <c r="J151" s="100">
        <f>VLOOKUP($N150+0.5,'Competitor Address List'!$A$6:$M$205,6)</f>
        <v>63.5</v>
      </c>
      <c r="K151" s="102">
        <f>VLOOKUP($N150+0.5,'Competitor Address List'!$A$6:$M$205,7)</f>
        <v>63.5</v>
      </c>
      <c r="L151" s="54">
        <f>VLOOKUP($N150+0.5,'Competitor Address List'!$A$6:$M$205,9)</f>
        <v>63.5</v>
      </c>
      <c r="M151" s="103">
        <f>VLOOKUP($N150+0.5,'Competitor Address List'!$A$6:$M$205,10)</f>
        <v>63.5</v>
      </c>
      <c r="N151" s="312"/>
      <c r="O151" s="314" t="e">
        <f>VLOOKUP($N151,'Competitor Address List'!$A$6:$M$65,15)</f>
        <v>#N/A</v>
      </c>
      <c r="P151" s="290"/>
      <c r="Q151" s="3"/>
      <c r="R151" s="3"/>
      <c r="S151" s="315"/>
      <c r="T151" s="316"/>
      <c r="U151" s="316"/>
      <c r="V151" s="293"/>
      <c r="W151" s="293"/>
      <c r="X151" s="268"/>
      <c r="Y151" s="298"/>
      <c r="Z151" s="300"/>
      <c r="AA151" s="300"/>
      <c r="AB151" s="291"/>
      <c r="AC151" s="291"/>
      <c r="AD151" s="283"/>
      <c r="AE151" s="302"/>
      <c r="AF151" s="300"/>
      <c r="AG151" s="300"/>
      <c r="AH151" s="291"/>
      <c r="AI151" s="291"/>
      <c r="AJ151" s="268"/>
    </row>
    <row r="152" spans="1:36" ht="20.100000000000001" customHeight="1" x14ac:dyDescent="0.2">
      <c r="A152" s="303">
        <f>RANK(P152,$P$26:$P$225,$Q$24)</f>
        <v>64</v>
      </c>
      <c r="B152" s="305" t="str">
        <f t="shared" ref="B152" si="710">AE152</f>
        <v xml:space="preserve"> </v>
      </c>
      <c r="C152" s="338" t="str">
        <f t="shared" ref="C152" si="711">AF152</f>
        <v xml:space="preserve"> </v>
      </c>
      <c r="D152" s="307" t="str">
        <f t="shared" ref="D152" si="712">AG152</f>
        <v xml:space="preserve"> </v>
      </c>
      <c r="E152" s="294" t="str">
        <f t="shared" ref="E152" si="713">AH152</f>
        <v xml:space="preserve"> </v>
      </c>
      <c r="F152" s="309" t="str">
        <f t="shared" ref="F152:G152" si="714">AI152</f>
        <v xml:space="preserve"> </v>
      </c>
      <c r="G152" s="266">
        <f t="shared" si="714"/>
        <v>40</v>
      </c>
      <c r="H152" s="104">
        <f>VLOOKUP($N152,'Competitor Address List'!$A$6:$M$205,3)</f>
        <v>64</v>
      </c>
      <c r="I152" s="105">
        <f>VLOOKUP($N152,'Competitor Address List'!$A$6:$M$205,4)</f>
        <v>64</v>
      </c>
      <c r="J152" s="104">
        <f>VLOOKUP($N152,'Competitor Address List'!$A$6:$M$205,6)</f>
        <v>64</v>
      </c>
      <c r="K152" s="106">
        <f>VLOOKUP($N152,'Competitor Address List'!$A$6:$M$205,7)</f>
        <v>64</v>
      </c>
      <c r="L152" s="55">
        <f>VLOOKUP($N152,'Competitor Address List'!$A$6:$M$205,9)</f>
        <v>64</v>
      </c>
      <c r="M152" s="107">
        <f>VLOOKUP($N152,'Competitor Address List'!$A$6:$M$205,10)</f>
        <v>64</v>
      </c>
      <c r="N152" s="311">
        <v>64</v>
      </c>
      <c r="O152" s="313">
        <f>VLOOKUP($N152,'Competitor Address List'!$A$6:$M$205,11)</f>
        <v>64</v>
      </c>
      <c r="P152" s="289">
        <f t="shared" ref="P152" si="715">P150+1</f>
        <v>1497.3</v>
      </c>
      <c r="Q152" s="3"/>
      <c r="R152" s="3"/>
      <c r="S152" s="315" t="str">
        <f>IF(VLOOKUP($N152,'Competitor Address List'!$A$6:$M$205,2)=S$25,1,"X")</f>
        <v>X</v>
      </c>
      <c r="T152" s="316" t="str">
        <f>IF(VLOOKUP($N152,'Competitor Address List'!$A$6:$M$205,2)=T$25,1,"X")</f>
        <v>X</v>
      </c>
      <c r="U152" s="316" t="str">
        <f>IF(VLOOKUP($N152,'Competitor Address List'!$A$6:$M$205,2)=U$25,1,"X")</f>
        <v>X</v>
      </c>
      <c r="V152" s="293" t="str">
        <f>IF(OR(VLOOKUP($N152,'Competitor Address List'!$A$6:$M$205,2)=V$25,W152=1),1,"X")</f>
        <v>X</v>
      </c>
      <c r="W152" s="293" t="str">
        <f>IF(VLOOKUP($N152,'Competitor Address List'!$A$6:$M$205,2)=W$25,1,"X")</f>
        <v>X</v>
      </c>
      <c r="X152" s="268">
        <f>IF(VLOOKUP($N152,'Competitor Address List'!$A$6:$M$205,2)=X$25,1,"X")</f>
        <v>1</v>
      </c>
      <c r="Y152" s="297" t="str">
        <f t="shared" ref="Y152" si="716">IF(S152="X","-",$P152)</f>
        <v>-</v>
      </c>
      <c r="Z152" s="299" t="str">
        <f t="shared" ref="Z152" si="717">IF(T152="X","-",$P152)</f>
        <v>-</v>
      </c>
      <c r="AA152" s="299" t="str">
        <f t="shared" ref="AA152" si="718">IF(U152="X","-",$P152)</f>
        <v>-</v>
      </c>
      <c r="AB152" s="286" t="str">
        <f t="shared" ref="AB152" si="719">IF(V152="X","-",$P152)</f>
        <v>-</v>
      </c>
      <c r="AC152" s="286" t="str">
        <f t="shared" ref="AC152" si="720">IF(W152="X","-",$P152)</f>
        <v>-</v>
      </c>
      <c r="AD152" s="282">
        <f>IF(X152="X","-",$P152)</f>
        <v>1497.3</v>
      </c>
      <c r="AE152" s="301" t="str">
        <f t="shared" ref="AE152:AJ152" si="721">IF(Y152="-"," ",RANK(Y152,Y$26:Y$225,$Q$24))</f>
        <v xml:space="preserve"> </v>
      </c>
      <c r="AF152" s="299" t="str">
        <f t="shared" si="721"/>
        <v xml:space="preserve"> </v>
      </c>
      <c r="AG152" s="299" t="str">
        <f t="shared" si="721"/>
        <v xml:space="preserve"> </v>
      </c>
      <c r="AH152" s="286" t="str">
        <f t="shared" si="721"/>
        <v xml:space="preserve"> </v>
      </c>
      <c r="AI152" s="286" t="str">
        <f t="shared" si="721"/>
        <v xml:space="preserve"> </v>
      </c>
      <c r="AJ152" s="268">
        <f t="shared" si="721"/>
        <v>40</v>
      </c>
    </row>
    <row r="153" spans="1:36" ht="20.100000000000001" customHeight="1" x14ac:dyDescent="0.2">
      <c r="A153" s="304"/>
      <c r="B153" s="306"/>
      <c r="C153" s="339"/>
      <c r="D153" s="308"/>
      <c r="E153" s="295"/>
      <c r="F153" s="310"/>
      <c r="G153" s="267"/>
      <c r="H153" s="100">
        <f>VLOOKUP($N152+0.5,'Competitor Address List'!$A$6:$M$205,3)</f>
        <v>64.5</v>
      </c>
      <c r="I153" s="101">
        <f>VLOOKUP($N152+0.5,'Competitor Address List'!$A$6:$M$205,4)</f>
        <v>64.5</v>
      </c>
      <c r="J153" s="100">
        <f>VLOOKUP($N152+0.5,'Competitor Address List'!$A$6:$M$205,6)</f>
        <v>64.5</v>
      </c>
      <c r="K153" s="102">
        <f>VLOOKUP($N152+0.5,'Competitor Address List'!$A$6:$M$205,7)</f>
        <v>64.5</v>
      </c>
      <c r="L153" s="54">
        <f>VLOOKUP($N152+0.5,'Competitor Address List'!$A$6:$M$205,9)</f>
        <v>64.5</v>
      </c>
      <c r="M153" s="103">
        <f>VLOOKUP($N152+0.5,'Competitor Address List'!$A$6:$M$205,10)</f>
        <v>64.5</v>
      </c>
      <c r="N153" s="312"/>
      <c r="O153" s="314" t="e">
        <f>VLOOKUP($N153,'Competitor Address List'!$A$6:$M$65,15)</f>
        <v>#N/A</v>
      </c>
      <c r="P153" s="290"/>
      <c r="Q153" s="3"/>
      <c r="R153" s="3"/>
      <c r="S153" s="315"/>
      <c r="T153" s="316"/>
      <c r="U153" s="316"/>
      <c r="V153" s="293"/>
      <c r="W153" s="293"/>
      <c r="X153" s="268"/>
      <c r="Y153" s="298"/>
      <c r="Z153" s="300"/>
      <c r="AA153" s="300"/>
      <c r="AB153" s="291"/>
      <c r="AC153" s="291"/>
      <c r="AD153" s="283"/>
      <c r="AE153" s="302"/>
      <c r="AF153" s="300"/>
      <c r="AG153" s="300"/>
      <c r="AH153" s="291"/>
      <c r="AI153" s="291"/>
      <c r="AJ153" s="268"/>
    </row>
    <row r="154" spans="1:36" ht="20.100000000000001" customHeight="1" x14ac:dyDescent="0.2">
      <c r="A154" s="303">
        <f>RANK(P154,$P$26:$P$225,$Q$24)</f>
        <v>65</v>
      </c>
      <c r="B154" s="305" t="str">
        <f t="shared" ref="B154" si="722">AE154</f>
        <v xml:space="preserve"> </v>
      </c>
      <c r="C154" s="338" t="str">
        <f t="shared" ref="C154" si="723">AF154</f>
        <v xml:space="preserve"> </v>
      </c>
      <c r="D154" s="307" t="str">
        <f t="shared" ref="D154" si="724">AG154</f>
        <v xml:space="preserve"> </v>
      </c>
      <c r="E154" s="294" t="str">
        <f t="shared" ref="E154" si="725">AH154</f>
        <v xml:space="preserve"> </v>
      </c>
      <c r="F154" s="309" t="str">
        <f t="shared" ref="F154:G154" si="726">AI154</f>
        <v xml:space="preserve"> </v>
      </c>
      <c r="G154" s="266">
        <f t="shared" si="726"/>
        <v>41</v>
      </c>
      <c r="H154" s="104">
        <f>VLOOKUP($N154,'Competitor Address List'!$A$6:$M$205,3)</f>
        <v>65</v>
      </c>
      <c r="I154" s="105">
        <f>VLOOKUP($N154,'Competitor Address List'!$A$6:$M$205,4)</f>
        <v>65</v>
      </c>
      <c r="J154" s="104">
        <f>VLOOKUP($N154,'Competitor Address List'!$A$6:$M$205,6)</f>
        <v>65</v>
      </c>
      <c r="K154" s="106">
        <f>VLOOKUP($N154,'Competitor Address List'!$A$6:$M$205,7)</f>
        <v>65</v>
      </c>
      <c r="L154" s="55">
        <f>VLOOKUP($N154,'Competitor Address List'!$A$6:$M$205,9)</f>
        <v>65</v>
      </c>
      <c r="M154" s="107">
        <f>VLOOKUP($N154,'Competitor Address List'!$A$6:$M$205,10)</f>
        <v>65</v>
      </c>
      <c r="N154" s="311">
        <v>65</v>
      </c>
      <c r="O154" s="313">
        <f>VLOOKUP($N154,'Competitor Address List'!$A$6:$M$205,11)</f>
        <v>65</v>
      </c>
      <c r="P154" s="289">
        <f t="shared" ref="P154" si="727">P152+1</f>
        <v>1498.3</v>
      </c>
      <c r="Q154" s="3"/>
      <c r="R154" s="3"/>
      <c r="S154" s="315" t="str">
        <f>IF(VLOOKUP($N154,'Competitor Address List'!$A$6:$M$205,2)=S$25,1,"X")</f>
        <v>X</v>
      </c>
      <c r="T154" s="316" t="str">
        <f>IF(VLOOKUP($N154,'Competitor Address List'!$A$6:$M$205,2)=T$25,1,"X")</f>
        <v>X</v>
      </c>
      <c r="U154" s="316" t="str">
        <f>IF(VLOOKUP($N154,'Competitor Address List'!$A$6:$M$205,2)=U$25,1,"X")</f>
        <v>X</v>
      </c>
      <c r="V154" s="293" t="str">
        <f>IF(OR(VLOOKUP($N154,'Competitor Address List'!$A$6:$M$205,2)=V$25,W154=1),1,"X")</f>
        <v>X</v>
      </c>
      <c r="W154" s="293" t="str">
        <f>IF(VLOOKUP($N154,'Competitor Address List'!$A$6:$M$205,2)=W$25,1,"X")</f>
        <v>X</v>
      </c>
      <c r="X154" s="268">
        <f>IF(VLOOKUP($N154,'Competitor Address List'!$A$6:$M$205,2)=X$25,1,"X")</f>
        <v>1</v>
      </c>
      <c r="Y154" s="297" t="str">
        <f t="shared" ref="Y154" si="728">IF(S154="X","-",$P154)</f>
        <v>-</v>
      </c>
      <c r="Z154" s="299" t="str">
        <f t="shared" ref="Z154" si="729">IF(T154="X","-",$P154)</f>
        <v>-</v>
      </c>
      <c r="AA154" s="299" t="str">
        <f t="shared" ref="AA154" si="730">IF(U154="X","-",$P154)</f>
        <v>-</v>
      </c>
      <c r="AB154" s="286" t="str">
        <f t="shared" ref="AB154" si="731">IF(V154="X","-",$P154)</f>
        <v>-</v>
      </c>
      <c r="AC154" s="286" t="str">
        <f t="shared" ref="AC154" si="732">IF(W154="X","-",$P154)</f>
        <v>-</v>
      </c>
      <c r="AD154" s="282">
        <f>IF(X154="X","-",$P154)</f>
        <v>1498.3</v>
      </c>
      <c r="AE154" s="301" t="str">
        <f t="shared" ref="AE154:AJ154" si="733">IF(Y154="-"," ",RANK(Y154,Y$26:Y$225,$Q$24))</f>
        <v xml:space="preserve"> </v>
      </c>
      <c r="AF154" s="299" t="str">
        <f t="shared" si="733"/>
        <v xml:space="preserve"> </v>
      </c>
      <c r="AG154" s="299" t="str">
        <f t="shared" si="733"/>
        <v xml:space="preserve"> </v>
      </c>
      <c r="AH154" s="286" t="str">
        <f t="shared" si="733"/>
        <v xml:space="preserve"> </v>
      </c>
      <c r="AI154" s="286" t="str">
        <f t="shared" si="733"/>
        <v xml:space="preserve"> </v>
      </c>
      <c r="AJ154" s="268">
        <f t="shared" si="733"/>
        <v>41</v>
      </c>
    </row>
    <row r="155" spans="1:36" ht="20.100000000000001" customHeight="1" x14ac:dyDescent="0.2">
      <c r="A155" s="304"/>
      <c r="B155" s="306"/>
      <c r="C155" s="339"/>
      <c r="D155" s="308"/>
      <c r="E155" s="295"/>
      <c r="F155" s="310"/>
      <c r="G155" s="267"/>
      <c r="H155" s="100">
        <f>VLOOKUP($N154+0.5,'Competitor Address List'!$A$6:$M$205,3)</f>
        <v>65.5</v>
      </c>
      <c r="I155" s="101">
        <f>VLOOKUP($N154+0.5,'Competitor Address List'!$A$6:$M$205,4)</f>
        <v>65.5</v>
      </c>
      <c r="J155" s="100">
        <f>VLOOKUP($N154+0.5,'Competitor Address List'!$A$6:$M$205,6)</f>
        <v>65.5</v>
      </c>
      <c r="K155" s="102">
        <f>VLOOKUP($N154+0.5,'Competitor Address List'!$A$6:$M$205,7)</f>
        <v>65.5</v>
      </c>
      <c r="L155" s="54">
        <f>VLOOKUP($N154+0.5,'Competitor Address List'!$A$6:$M$205,9)</f>
        <v>65.5</v>
      </c>
      <c r="M155" s="103">
        <f>VLOOKUP($N154+0.5,'Competitor Address List'!$A$6:$M$205,10)</f>
        <v>65.5</v>
      </c>
      <c r="N155" s="312"/>
      <c r="O155" s="314" t="e">
        <f>VLOOKUP($N155,'Competitor Address List'!$A$6:$M$65,15)</f>
        <v>#N/A</v>
      </c>
      <c r="P155" s="290"/>
      <c r="Q155" s="3"/>
      <c r="R155" s="3"/>
      <c r="S155" s="315"/>
      <c r="T155" s="316"/>
      <c r="U155" s="316"/>
      <c r="V155" s="293"/>
      <c r="W155" s="293"/>
      <c r="X155" s="268"/>
      <c r="Y155" s="298"/>
      <c r="Z155" s="300"/>
      <c r="AA155" s="300"/>
      <c r="AB155" s="291"/>
      <c r="AC155" s="291"/>
      <c r="AD155" s="283"/>
      <c r="AE155" s="302"/>
      <c r="AF155" s="300"/>
      <c r="AG155" s="300"/>
      <c r="AH155" s="291"/>
      <c r="AI155" s="291"/>
      <c r="AJ155" s="268"/>
    </row>
    <row r="156" spans="1:36" ht="20.100000000000001" customHeight="1" x14ac:dyDescent="0.2">
      <c r="A156" s="303">
        <f>RANK(P156,$P$26:$P$225,$Q$24)</f>
        <v>66</v>
      </c>
      <c r="B156" s="305" t="str">
        <f t="shared" ref="B156" si="734">AE156</f>
        <v xml:space="preserve"> </v>
      </c>
      <c r="C156" s="338" t="str">
        <f t="shared" ref="C156" si="735">AF156</f>
        <v xml:space="preserve"> </v>
      </c>
      <c r="D156" s="307" t="str">
        <f t="shared" ref="D156" si="736">AG156</f>
        <v xml:space="preserve"> </v>
      </c>
      <c r="E156" s="294" t="str">
        <f t="shared" ref="E156" si="737">AH156</f>
        <v xml:space="preserve"> </v>
      </c>
      <c r="F156" s="309" t="str">
        <f t="shared" ref="F156:G156" si="738">AI156</f>
        <v xml:space="preserve"> </v>
      </c>
      <c r="G156" s="266">
        <f t="shared" si="738"/>
        <v>42</v>
      </c>
      <c r="H156" s="104">
        <f>VLOOKUP($N156,'Competitor Address List'!$A$6:$M$205,3)</f>
        <v>66</v>
      </c>
      <c r="I156" s="105">
        <f>VLOOKUP($N156,'Competitor Address List'!$A$6:$M$205,4)</f>
        <v>66</v>
      </c>
      <c r="J156" s="104">
        <f>VLOOKUP($N156,'Competitor Address List'!$A$6:$M$205,6)</f>
        <v>66</v>
      </c>
      <c r="K156" s="106">
        <f>VLOOKUP($N156,'Competitor Address List'!$A$6:$M$205,7)</f>
        <v>66</v>
      </c>
      <c r="L156" s="55">
        <f>VLOOKUP($N156,'Competitor Address List'!$A$6:$M$205,9)</f>
        <v>66</v>
      </c>
      <c r="M156" s="107">
        <f>VLOOKUP($N156,'Competitor Address List'!$A$6:$M$205,10)</f>
        <v>66</v>
      </c>
      <c r="N156" s="311">
        <v>66</v>
      </c>
      <c r="O156" s="313">
        <f>VLOOKUP($N156,'Competitor Address List'!$A$6:$M$205,11)</f>
        <v>66</v>
      </c>
      <c r="P156" s="289">
        <f t="shared" ref="P156" si="739">P154+1</f>
        <v>1499.3</v>
      </c>
      <c r="Q156" s="3"/>
      <c r="R156" s="3"/>
      <c r="S156" s="315" t="str">
        <f>IF(VLOOKUP($N156,'Competitor Address List'!$A$6:$M$205,2)=S$25,1,"X")</f>
        <v>X</v>
      </c>
      <c r="T156" s="316" t="str">
        <f>IF(VLOOKUP($N156,'Competitor Address List'!$A$6:$M$205,2)=T$25,1,"X")</f>
        <v>X</v>
      </c>
      <c r="U156" s="316" t="str">
        <f>IF(VLOOKUP($N156,'Competitor Address List'!$A$6:$M$205,2)=U$25,1,"X")</f>
        <v>X</v>
      </c>
      <c r="V156" s="293" t="str">
        <f>IF(OR(VLOOKUP($N156,'Competitor Address List'!$A$6:$M$205,2)=V$25,W156=1),1,"X")</f>
        <v>X</v>
      </c>
      <c r="W156" s="293" t="str">
        <f>IF(VLOOKUP($N156,'Competitor Address List'!$A$6:$M$205,2)=W$25,1,"X")</f>
        <v>X</v>
      </c>
      <c r="X156" s="268">
        <f>IF(VLOOKUP($N156,'Competitor Address List'!$A$6:$M$205,2)=X$25,1,"X")</f>
        <v>1</v>
      </c>
      <c r="Y156" s="297" t="str">
        <f t="shared" ref="Y156" si="740">IF(S156="X","-",$P156)</f>
        <v>-</v>
      </c>
      <c r="Z156" s="299" t="str">
        <f t="shared" ref="Z156" si="741">IF(T156="X","-",$P156)</f>
        <v>-</v>
      </c>
      <c r="AA156" s="299" t="str">
        <f t="shared" ref="AA156" si="742">IF(U156="X","-",$P156)</f>
        <v>-</v>
      </c>
      <c r="AB156" s="286" t="str">
        <f t="shared" ref="AB156" si="743">IF(V156="X","-",$P156)</f>
        <v>-</v>
      </c>
      <c r="AC156" s="286" t="str">
        <f t="shared" ref="AC156" si="744">IF(W156="X","-",$P156)</f>
        <v>-</v>
      </c>
      <c r="AD156" s="282">
        <f>IF(X156="X","-",$P156)</f>
        <v>1499.3</v>
      </c>
      <c r="AE156" s="301" t="str">
        <f t="shared" ref="AE156:AJ156" si="745">IF(Y156="-"," ",RANK(Y156,Y$26:Y$225,$Q$24))</f>
        <v xml:space="preserve"> </v>
      </c>
      <c r="AF156" s="299" t="str">
        <f t="shared" si="745"/>
        <v xml:space="preserve"> </v>
      </c>
      <c r="AG156" s="299" t="str">
        <f t="shared" si="745"/>
        <v xml:space="preserve"> </v>
      </c>
      <c r="AH156" s="286" t="str">
        <f t="shared" si="745"/>
        <v xml:space="preserve"> </v>
      </c>
      <c r="AI156" s="286" t="str">
        <f t="shared" si="745"/>
        <v xml:space="preserve"> </v>
      </c>
      <c r="AJ156" s="268">
        <f t="shared" si="745"/>
        <v>42</v>
      </c>
    </row>
    <row r="157" spans="1:36" ht="20.100000000000001" customHeight="1" x14ac:dyDescent="0.2">
      <c r="A157" s="304"/>
      <c r="B157" s="306"/>
      <c r="C157" s="339"/>
      <c r="D157" s="308"/>
      <c r="E157" s="295"/>
      <c r="F157" s="310"/>
      <c r="G157" s="267"/>
      <c r="H157" s="100">
        <f>VLOOKUP($N156+0.5,'Competitor Address List'!$A$6:$M$205,3)</f>
        <v>66.5</v>
      </c>
      <c r="I157" s="101">
        <f>VLOOKUP($N156+0.5,'Competitor Address List'!$A$6:$M$205,4)</f>
        <v>66.5</v>
      </c>
      <c r="J157" s="100">
        <f>VLOOKUP($N156+0.5,'Competitor Address List'!$A$6:$M$205,6)</f>
        <v>66.5</v>
      </c>
      <c r="K157" s="102">
        <f>VLOOKUP($N156+0.5,'Competitor Address List'!$A$6:$M$205,7)</f>
        <v>66.5</v>
      </c>
      <c r="L157" s="54">
        <f>VLOOKUP($N156+0.5,'Competitor Address List'!$A$6:$M$205,9)</f>
        <v>66.5</v>
      </c>
      <c r="M157" s="103">
        <f>VLOOKUP($N156+0.5,'Competitor Address List'!$A$6:$M$205,10)</f>
        <v>66.5</v>
      </c>
      <c r="N157" s="312"/>
      <c r="O157" s="314" t="e">
        <f>VLOOKUP($N157,'Competitor Address List'!$A$6:$M$65,15)</f>
        <v>#N/A</v>
      </c>
      <c r="P157" s="290"/>
      <c r="Q157" s="3"/>
      <c r="R157" s="3"/>
      <c r="S157" s="315"/>
      <c r="T157" s="316"/>
      <c r="U157" s="316"/>
      <c r="V157" s="293"/>
      <c r="W157" s="293"/>
      <c r="X157" s="268"/>
      <c r="Y157" s="298"/>
      <c r="Z157" s="300"/>
      <c r="AA157" s="300"/>
      <c r="AB157" s="291"/>
      <c r="AC157" s="291"/>
      <c r="AD157" s="283"/>
      <c r="AE157" s="302"/>
      <c r="AF157" s="300"/>
      <c r="AG157" s="300"/>
      <c r="AH157" s="291"/>
      <c r="AI157" s="291"/>
      <c r="AJ157" s="268"/>
    </row>
    <row r="158" spans="1:36" ht="20.100000000000001" customHeight="1" x14ac:dyDescent="0.2">
      <c r="A158" s="303">
        <f>RANK(P158,$P$26:$P$225,$Q$24)</f>
        <v>67</v>
      </c>
      <c r="B158" s="305" t="str">
        <f t="shared" ref="B158" si="746">AE158</f>
        <v xml:space="preserve"> </v>
      </c>
      <c r="C158" s="338" t="str">
        <f t="shared" ref="C158" si="747">AF158</f>
        <v xml:space="preserve"> </v>
      </c>
      <c r="D158" s="307" t="str">
        <f t="shared" ref="D158" si="748">AG158</f>
        <v xml:space="preserve"> </v>
      </c>
      <c r="E158" s="294" t="str">
        <f t="shared" ref="E158" si="749">AH158</f>
        <v xml:space="preserve"> </v>
      </c>
      <c r="F158" s="309" t="str">
        <f t="shared" ref="F158:G158" si="750">AI158</f>
        <v xml:space="preserve"> </v>
      </c>
      <c r="G158" s="266">
        <f t="shared" si="750"/>
        <v>43</v>
      </c>
      <c r="H158" s="104">
        <f>VLOOKUP($N158,'Competitor Address List'!$A$6:$M$205,3)</f>
        <v>67</v>
      </c>
      <c r="I158" s="105">
        <f>VLOOKUP($N158,'Competitor Address List'!$A$6:$M$205,4)</f>
        <v>67</v>
      </c>
      <c r="J158" s="104">
        <f>VLOOKUP($N158,'Competitor Address List'!$A$6:$M$205,6)</f>
        <v>67</v>
      </c>
      <c r="K158" s="106">
        <f>VLOOKUP($N158,'Competitor Address List'!$A$6:$M$205,7)</f>
        <v>67</v>
      </c>
      <c r="L158" s="55">
        <f>VLOOKUP($N158,'Competitor Address List'!$A$6:$M$205,9)</f>
        <v>67</v>
      </c>
      <c r="M158" s="107">
        <f>VLOOKUP($N158,'Competitor Address List'!$A$6:$M$205,10)</f>
        <v>67</v>
      </c>
      <c r="N158" s="311">
        <v>67</v>
      </c>
      <c r="O158" s="313">
        <f>VLOOKUP($N158,'Competitor Address List'!$A$6:$M$205,11)</f>
        <v>67</v>
      </c>
      <c r="P158" s="289">
        <f t="shared" ref="P158" si="751">P156+1</f>
        <v>1500.3</v>
      </c>
      <c r="Q158" s="3"/>
      <c r="R158" s="3"/>
      <c r="S158" s="315" t="str">
        <f>IF(VLOOKUP($N158,'Competitor Address List'!$A$6:$M$205,2)=S$25,1,"X")</f>
        <v>X</v>
      </c>
      <c r="T158" s="316" t="str">
        <f>IF(VLOOKUP($N158,'Competitor Address List'!$A$6:$M$205,2)=T$25,1,"X")</f>
        <v>X</v>
      </c>
      <c r="U158" s="316" t="str">
        <f>IF(VLOOKUP($N158,'Competitor Address List'!$A$6:$M$205,2)=U$25,1,"X")</f>
        <v>X</v>
      </c>
      <c r="V158" s="293" t="str">
        <f>IF(OR(VLOOKUP($N158,'Competitor Address List'!$A$6:$M$205,2)=V$25,W158=1),1,"X")</f>
        <v>X</v>
      </c>
      <c r="W158" s="293" t="str">
        <f>IF(VLOOKUP($N158,'Competitor Address List'!$A$6:$M$205,2)=W$25,1,"X")</f>
        <v>X</v>
      </c>
      <c r="X158" s="268">
        <f>IF(VLOOKUP($N158,'Competitor Address List'!$A$6:$M$205,2)=X$25,1,"X")</f>
        <v>1</v>
      </c>
      <c r="Y158" s="297" t="str">
        <f t="shared" ref="Y158" si="752">IF(S158="X","-",$P158)</f>
        <v>-</v>
      </c>
      <c r="Z158" s="299" t="str">
        <f t="shared" ref="Z158" si="753">IF(T158="X","-",$P158)</f>
        <v>-</v>
      </c>
      <c r="AA158" s="299" t="str">
        <f t="shared" ref="AA158" si="754">IF(U158="X","-",$P158)</f>
        <v>-</v>
      </c>
      <c r="AB158" s="286" t="str">
        <f t="shared" ref="AB158" si="755">IF(V158="X","-",$P158)</f>
        <v>-</v>
      </c>
      <c r="AC158" s="286" t="str">
        <f t="shared" ref="AC158" si="756">IF(W158="X","-",$P158)</f>
        <v>-</v>
      </c>
      <c r="AD158" s="282">
        <f>IF(X158="X","-",$P158)</f>
        <v>1500.3</v>
      </c>
      <c r="AE158" s="301" t="str">
        <f t="shared" ref="AE158:AJ158" si="757">IF(Y158="-"," ",RANK(Y158,Y$26:Y$225,$Q$24))</f>
        <v xml:space="preserve"> </v>
      </c>
      <c r="AF158" s="299" t="str">
        <f t="shared" si="757"/>
        <v xml:space="preserve"> </v>
      </c>
      <c r="AG158" s="299" t="str">
        <f t="shared" si="757"/>
        <v xml:space="preserve"> </v>
      </c>
      <c r="AH158" s="286" t="str">
        <f t="shared" si="757"/>
        <v xml:space="preserve"> </v>
      </c>
      <c r="AI158" s="286" t="str">
        <f t="shared" si="757"/>
        <v xml:space="preserve"> </v>
      </c>
      <c r="AJ158" s="268">
        <f t="shared" si="757"/>
        <v>43</v>
      </c>
    </row>
    <row r="159" spans="1:36" ht="20.100000000000001" customHeight="1" x14ac:dyDescent="0.2">
      <c r="A159" s="304"/>
      <c r="B159" s="306"/>
      <c r="C159" s="339"/>
      <c r="D159" s="308"/>
      <c r="E159" s="295"/>
      <c r="F159" s="310"/>
      <c r="G159" s="267"/>
      <c r="H159" s="100">
        <f>VLOOKUP($N158+0.5,'Competitor Address List'!$A$6:$M$205,3)</f>
        <v>67.5</v>
      </c>
      <c r="I159" s="101">
        <f>VLOOKUP($N158+0.5,'Competitor Address List'!$A$6:$M$205,4)</f>
        <v>67.5</v>
      </c>
      <c r="J159" s="100">
        <f>VLOOKUP($N158+0.5,'Competitor Address List'!$A$6:$M$205,6)</f>
        <v>67.5</v>
      </c>
      <c r="K159" s="102">
        <f>VLOOKUP($N158+0.5,'Competitor Address List'!$A$6:$M$205,7)</f>
        <v>67.5</v>
      </c>
      <c r="L159" s="54">
        <f>VLOOKUP($N158+0.5,'Competitor Address List'!$A$6:$M$205,9)</f>
        <v>67.5</v>
      </c>
      <c r="M159" s="103">
        <f>VLOOKUP($N158+0.5,'Competitor Address List'!$A$6:$M$205,10)</f>
        <v>67.5</v>
      </c>
      <c r="N159" s="312"/>
      <c r="O159" s="314" t="e">
        <f>VLOOKUP($N159,'Competitor Address List'!$A$6:$M$65,15)</f>
        <v>#N/A</v>
      </c>
      <c r="P159" s="290"/>
      <c r="Q159" s="3"/>
      <c r="R159" s="3"/>
      <c r="S159" s="318"/>
      <c r="T159" s="316"/>
      <c r="U159" s="299"/>
      <c r="V159" s="286"/>
      <c r="W159" s="286"/>
      <c r="X159" s="268"/>
      <c r="Y159" s="298"/>
      <c r="Z159" s="300"/>
      <c r="AA159" s="300"/>
      <c r="AB159" s="291"/>
      <c r="AC159" s="291"/>
      <c r="AD159" s="283"/>
      <c r="AE159" s="302"/>
      <c r="AF159" s="300"/>
      <c r="AG159" s="300"/>
      <c r="AH159" s="291"/>
      <c r="AI159" s="291"/>
      <c r="AJ159" s="268"/>
    </row>
    <row r="160" spans="1:36" ht="20.100000000000001" customHeight="1" x14ac:dyDescent="0.2">
      <c r="A160" s="303">
        <f>RANK(P160,$P$26:$P$225,$Q$24)</f>
        <v>68</v>
      </c>
      <c r="B160" s="305" t="str">
        <f t="shared" ref="B160" si="758">AE160</f>
        <v xml:space="preserve"> </v>
      </c>
      <c r="C160" s="338" t="str">
        <f t="shared" ref="C160" si="759">AF160</f>
        <v xml:space="preserve"> </v>
      </c>
      <c r="D160" s="307" t="str">
        <f t="shared" ref="D160" si="760">AG160</f>
        <v xml:space="preserve"> </v>
      </c>
      <c r="E160" s="294" t="str">
        <f t="shared" ref="E160" si="761">AH160</f>
        <v xml:space="preserve"> </v>
      </c>
      <c r="F160" s="309" t="str">
        <f t="shared" ref="F160:G160" si="762">AI160</f>
        <v xml:space="preserve"> </v>
      </c>
      <c r="G160" s="266">
        <f t="shared" si="762"/>
        <v>44</v>
      </c>
      <c r="H160" s="104">
        <f>VLOOKUP($N160,'Competitor Address List'!$A$6:$M$205,3)</f>
        <v>68</v>
      </c>
      <c r="I160" s="105">
        <f>VLOOKUP($N160,'Competitor Address List'!$A$6:$M$205,4)</f>
        <v>68</v>
      </c>
      <c r="J160" s="104">
        <f>VLOOKUP($N160,'Competitor Address List'!$A$6:$M$205,6)</f>
        <v>68</v>
      </c>
      <c r="K160" s="106">
        <f>VLOOKUP($N160,'Competitor Address List'!$A$6:$M$205,7)</f>
        <v>68</v>
      </c>
      <c r="L160" s="55">
        <f>VLOOKUP($N160,'Competitor Address List'!$A$6:$M$205,9)</f>
        <v>68</v>
      </c>
      <c r="M160" s="107">
        <f>VLOOKUP($N160,'Competitor Address List'!$A$6:$M$205,10)</f>
        <v>68</v>
      </c>
      <c r="N160" s="311">
        <v>68</v>
      </c>
      <c r="O160" s="313">
        <f>VLOOKUP($N160,'Competitor Address List'!$A$6:$M$205,11)</f>
        <v>68</v>
      </c>
      <c r="P160" s="289">
        <f t="shared" ref="P160" si="763">P158+1</f>
        <v>1501.3</v>
      </c>
      <c r="Q160" s="3"/>
      <c r="R160" s="3"/>
      <c r="S160" s="315" t="str">
        <f>IF(VLOOKUP($N160,'Competitor Address List'!$A$6:$M$205,2)=S$25,1,"X")</f>
        <v>X</v>
      </c>
      <c r="T160" s="316" t="str">
        <f>IF(VLOOKUP($N160,'Competitor Address List'!$A$6:$M$205,2)=T$25,1,"X")</f>
        <v>X</v>
      </c>
      <c r="U160" s="316" t="str">
        <f>IF(VLOOKUP($N160,'Competitor Address List'!$A$6:$M$205,2)=U$25,1,"X")</f>
        <v>X</v>
      </c>
      <c r="V160" s="293" t="str">
        <f>IF(OR(VLOOKUP($N160,'Competitor Address List'!$A$6:$M$205,2)=V$25,W160=1),1,"X")</f>
        <v>X</v>
      </c>
      <c r="W160" s="293" t="str">
        <f>IF(VLOOKUP($N160,'Competitor Address List'!$A$6:$M$205,2)=W$25,1,"X")</f>
        <v>X</v>
      </c>
      <c r="X160" s="268">
        <f>IF(VLOOKUP($N160,'Competitor Address List'!$A$6:$M$205,2)=X$25,1,"X")</f>
        <v>1</v>
      </c>
      <c r="Y160" s="297" t="str">
        <f t="shared" ref="Y160" si="764">IF(S160="X","-",$P160)</f>
        <v>-</v>
      </c>
      <c r="Z160" s="299" t="str">
        <f t="shared" ref="Z160" si="765">IF(T160="X","-",$P160)</f>
        <v>-</v>
      </c>
      <c r="AA160" s="299" t="str">
        <f t="shared" ref="AA160" si="766">IF(U160="X","-",$P160)</f>
        <v>-</v>
      </c>
      <c r="AB160" s="286" t="str">
        <f t="shared" ref="AB160" si="767">IF(V160="X","-",$P160)</f>
        <v>-</v>
      </c>
      <c r="AC160" s="286" t="str">
        <f t="shared" ref="AC160" si="768">IF(W160="X","-",$P160)</f>
        <v>-</v>
      </c>
      <c r="AD160" s="282">
        <f>IF(X160="X","-",$P160)</f>
        <v>1501.3</v>
      </c>
      <c r="AE160" s="301" t="str">
        <f t="shared" ref="AE160:AJ160" si="769">IF(Y160="-"," ",RANK(Y160,Y$26:Y$225,$Q$24))</f>
        <v xml:space="preserve"> </v>
      </c>
      <c r="AF160" s="299" t="str">
        <f t="shared" si="769"/>
        <v xml:space="preserve"> </v>
      </c>
      <c r="AG160" s="299" t="str">
        <f t="shared" si="769"/>
        <v xml:space="preserve"> </v>
      </c>
      <c r="AH160" s="286" t="str">
        <f t="shared" si="769"/>
        <v xml:space="preserve"> </v>
      </c>
      <c r="AI160" s="286" t="str">
        <f t="shared" si="769"/>
        <v xml:space="preserve"> </v>
      </c>
      <c r="AJ160" s="268">
        <f t="shared" si="769"/>
        <v>44</v>
      </c>
    </row>
    <row r="161" spans="1:36" ht="20.100000000000001" customHeight="1" x14ac:dyDescent="0.2">
      <c r="A161" s="304"/>
      <c r="B161" s="306"/>
      <c r="C161" s="339"/>
      <c r="D161" s="308"/>
      <c r="E161" s="295"/>
      <c r="F161" s="310"/>
      <c r="G161" s="267"/>
      <c r="H161" s="100">
        <f>VLOOKUP($N160+0.5,'Competitor Address List'!$A$6:$M$205,3)</f>
        <v>68.5</v>
      </c>
      <c r="I161" s="101">
        <f>VLOOKUP($N160+0.5,'Competitor Address List'!$A$6:$M$205,4)</f>
        <v>68.5</v>
      </c>
      <c r="J161" s="100">
        <f>VLOOKUP($N160+0.5,'Competitor Address List'!$A$6:$M$205,6)</f>
        <v>68.5</v>
      </c>
      <c r="K161" s="102">
        <f>VLOOKUP($N160+0.5,'Competitor Address List'!$A$6:$M$205,7)</f>
        <v>68.5</v>
      </c>
      <c r="L161" s="54">
        <f>VLOOKUP($N160+0.5,'Competitor Address List'!$A$6:$M$205,9)</f>
        <v>68.5</v>
      </c>
      <c r="M161" s="103">
        <f>VLOOKUP($N160+0.5,'Competitor Address List'!$A$6:$M$205,10)</f>
        <v>68.5</v>
      </c>
      <c r="N161" s="312"/>
      <c r="O161" s="314" t="e">
        <f>VLOOKUP($N161,'Competitor Address List'!$A$6:$M$65,15)</f>
        <v>#N/A</v>
      </c>
      <c r="P161" s="290"/>
      <c r="Q161" s="3"/>
      <c r="R161" s="3"/>
      <c r="S161" s="315"/>
      <c r="T161" s="316"/>
      <c r="U161" s="316"/>
      <c r="V161" s="293"/>
      <c r="W161" s="293"/>
      <c r="X161" s="268"/>
      <c r="Y161" s="298"/>
      <c r="Z161" s="300"/>
      <c r="AA161" s="300"/>
      <c r="AB161" s="291"/>
      <c r="AC161" s="291"/>
      <c r="AD161" s="283"/>
      <c r="AE161" s="302"/>
      <c r="AF161" s="300"/>
      <c r="AG161" s="300"/>
      <c r="AH161" s="291"/>
      <c r="AI161" s="291"/>
      <c r="AJ161" s="268"/>
    </row>
    <row r="162" spans="1:36" ht="20.100000000000001" customHeight="1" x14ac:dyDescent="0.2">
      <c r="A162" s="303">
        <f>RANK(P162,$P$26:$P$225,$Q$24)</f>
        <v>69</v>
      </c>
      <c r="B162" s="305" t="str">
        <f t="shared" ref="B162" si="770">AE162</f>
        <v xml:space="preserve"> </v>
      </c>
      <c r="C162" s="338" t="str">
        <f t="shared" ref="C162" si="771">AF162</f>
        <v xml:space="preserve"> </v>
      </c>
      <c r="D162" s="307" t="str">
        <f t="shared" ref="D162" si="772">AG162</f>
        <v xml:space="preserve"> </v>
      </c>
      <c r="E162" s="294" t="str">
        <f t="shared" ref="E162" si="773">AH162</f>
        <v xml:space="preserve"> </v>
      </c>
      <c r="F162" s="309" t="str">
        <f t="shared" ref="F162:G162" si="774">AI162</f>
        <v xml:space="preserve"> </v>
      </c>
      <c r="G162" s="266">
        <f t="shared" si="774"/>
        <v>45</v>
      </c>
      <c r="H162" s="104">
        <f>VLOOKUP($N162,'Competitor Address List'!$A$6:$M$205,3)</f>
        <v>69</v>
      </c>
      <c r="I162" s="105">
        <f>VLOOKUP($N162,'Competitor Address List'!$A$6:$M$205,4)</f>
        <v>69</v>
      </c>
      <c r="J162" s="104">
        <f>VLOOKUP($N162,'Competitor Address List'!$A$6:$M$205,6)</f>
        <v>69</v>
      </c>
      <c r="K162" s="106">
        <f>VLOOKUP($N162,'Competitor Address List'!$A$6:$M$205,7)</f>
        <v>69</v>
      </c>
      <c r="L162" s="55">
        <f>VLOOKUP($N162,'Competitor Address List'!$A$6:$M$205,9)</f>
        <v>69</v>
      </c>
      <c r="M162" s="107">
        <f>VLOOKUP($N162,'Competitor Address List'!$A$6:$M$205,10)</f>
        <v>69</v>
      </c>
      <c r="N162" s="311">
        <v>69</v>
      </c>
      <c r="O162" s="313">
        <f>VLOOKUP($N162,'Competitor Address List'!$A$6:$M$205,11)</f>
        <v>69</v>
      </c>
      <c r="P162" s="289">
        <f t="shared" ref="P162" si="775">P160+1</f>
        <v>1502.3</v>
      </c>
      <c r="Q162" s="3"/>
      <c r="R162" s="3"/>
      <c r="S162" s="317" t="str">
        <f>IF(VLOOKUP($N162,'Competitor Address List'!$A$6:$M$205,2)=S$25,1,"X")</f>
        <v>X</v>
      </c>
      <c r="T162" s="316" t="str">
        <f>IF(VLOOKUP($N162,'Competitor Address List'!$A$6:$M$205,2)=T$25,1,"X")</f>
        <v>X</v>
      </c>
      <c r="U162" s="300" t="str">
        <f>IF(VLOOKUP($N162,'Competitor Address List'!$A$6:$M$205,2)=U$25,1,"X")</f>
        <v>X</v>
      </c>
      <c r="V162" s="291" t="str">
        <f>IF(OR(VLOOKUP($N162,'Competitor Address List'!$A$6:$M$205,2)=V$25,W162=1),1,"X")</f>
        <v>X</v>
      </c>
      <c r="W162" s="291" t="str">
        <f>IF(VLOOKUP($N162,'Competitor Address List'!$A$6:$M$205,2)=W$25,1,"X")</f>
        <v>X</v>
      </c>
      <c r="X162" s="268">
        <f>IF(VLOOKUP($N162,'Competitor Address List'!$A$6:$M$205,2)=X$25,1,"X")</f>
        <v>1</v>
      </c>
      <c r="Y162" s="297" t="str">
        <f t="shared" ref="Y162" si="776">IF(S162="X","-",$P162)</f>
        <v>-</v>
      </c>
      <c r="Z162" s="299" t="str">
        <f t="shared" ref="Z162" si="777">IF(T162="X","-",$P162)</f>
        <v>-</v>
      </c>
      <c r="AA162" s="299" t="str">
        <f t="shared" ref="AA162" si="778">IF(U162="X","-",$P162)</f>
        <v>-</v>
      </c>
      <c r="AB162" s="286" t="str">
        <f t="shared" ref="AB162" si="779">IF(V162="X","-",$P162)</f>
        <v>-</v>
      </c>
      <c r="AC162" s="286" t="str">
        <f t="shared" ref="AC162" si="780">IF(W162="X","-",$P162)</f>
        <v>-</v>
      </c>
      <c r="AD162" s="282">
        <f>IF(X162="X","-",$P162)</f>
        <v>1502.3</v>
      </c>
      <c r="AE162" s="301" t="str">
        <f t="shared" ref="AE162:AJ162" si="781">IF(Y162="-"," ",RANK(Y162,Y$26:Y$225,$Q$24))</f>
        <v xml:space="preserve"> </v>
      </c>
      <c r="AF162" s="299" t="str">
        <f t="shared" si="781"/>
        <v xml:space="preserve"> </v>
      </c>
      <c r="AG162" s="299" t="str">
        <f t="shared" si="781"/>
        <v xml:space="preserve"> </v>
      </c>
      <c r="AH162" s="286" t="str">
        <f t="shared" si="781"/>
        <v xml:space="preserve"> </v>
      </c>
      <c r="AI162" s="286" t="str">
        <f t="shared" si="781"/>
        <v xml:space="preserve"> </v>
      </c>
      <c r="AJ162" s="268">
        <f t="shared" si="781"/>
        <v>45</v>
      </c>
    </row>
    <row r="163" spans="1:36" ht="20.100000000000001" customHeight="1" x14ac:dyDescent="0.2">
      <c r="A163" s="304"/>
      <c r="B163" s="306"/>
      <c r="C163" s="339"/>
      <c r="D163" s="308"/>
      <c r="E163" s="295"/>
      <c r="F163" s="310"/>
      <c r="G163" s="267"/>
      <c r="H163" s="100">
        <f>VLOOKUP($N162+0.5,'Competitor Address List'!$A$6:$M$205,3)</f>
        <v>69.5</v>
      </c>
      <c r="I163" s="101">
        <f>VLOOKUP($N162+0.5,'Competitor Address List'!$A$6:$M$205,4)</f>
        <v>69.5</v>
      </c>
      <c r="J163" s="100">
        <f>VLOOKUP($N162+0.5,'Competitor Address List'!$A$6:$M$205,6)</f>
        <v>69.5</v>
      </c>
      <c r="K163" s="102">
        <f>VLOOKUP($N162+0.5,'Competitor Address List'!$A$6:$M$205,7)</f>
        <v>69.5</v>
      </c>
      <c r="L163" s="54">
        <f>VLOOKUP($N162+0.5,'Competitor Address List'!$A$6:$M$205,9)</f>
        <v>69.5</v>
      </c>
      <c r="M163" s="103">
        <f>VLOOKUP($N162+0.5,'Competitor Address List'!$A$6:$M$205,10)</f>
        <v>69.5</v>
      </c>
      <c r="N163" s="312"/>
      <c r="O163" s="314" t="e">
        <f>VLOOKUP($N163,'Competitor Address List'!$A$6:$M$65,15)</f>
        <v>#N/A</v>
      </c>
      <c r="P163" s="290"/>
      <c r="Q163" s="3"/>
      <c r="R163" s="3"/>
      <c r="S163" s="315"/>
      <c r="T163" s="316"/>
      <c r="U163" s="316"/>
      <c r="V163" s="293"/>
      <c r="W163" s="293"/>
      <c r="X163" s="268"/>
      <c r="Y163" s="298"/>
      <c r="Z163" s="300"/>
      <c r="AA163" s="300"/>
      <c r="AB163" s="291"/>
      <c r="AC163" s="291"/>
      <c r="AD163" s="283"/>
      <c r="AE163" s="302"/>
      <c r="AF163" s="300"/>
      <c r="AG163" s="300"/>
      <c r="AH163" s="291"/>
      <c r="AI163" s="291"/>
      <c r="AJ163" s="268"/>
    </row>
    <row r="164" spans="1:36" ht="20.100000000000001" customHeight="1" x14ac:dyDescent="0.2">
      <c r="A164" s="303">
        <f>RANK(P164,$P$26:$P$225,$Q$24)</f>
        <v>70</v>
      </c>
      <c r="B164" s="305" t="str">
        <f t="shared" ref="B164" si="782">AE164</f>
        <v xml:space="preserve"> </v>
      </c>
      <c r="C164" s="338" t="str">
        <f t="shared" ref="C164" si="783">AF164</f>
        <v xml:space="preserve"> </v>
      </c>
      <c r="D164" s="307" t="str">
        <f t="shared" ref="D164" si="784">AG164</f>
        <v xml:space="preserve"> </v>
      </c>
      <c r="E164" s="294" t="str">
        <f t="shared" ref="E164" si="785">AH164</f>
        <v xml:space="preserve"> </v>
      </c>
      <c r="F164" s="309" t="str">
        <f t="shared" ref="F164:G164" si="786">AI164</f>
        <v xml:space="preserve"> </v>
      </c>
      <c r="G164" s="266">
        <f t="shared" si="786"/>
        <v>46</v>
      </c>
      <c r="H164" s="104">
        <f>VLOOKUP($N164,'Competitor Address List'!$A$6:$M$205,3)</f>
        <v>70</v>
      </c>
      <c r="I164" s="105">
        <f>VLOOKUP($N164,'Competitor Address List'!$A$6:$M$205,4)</f>
        <v>70</v>
      </c>
      <c r="J164" s="104">
        <f>VLOOKUP($N164,'Competitor Address List'!$A$6:$M$205,6)</f>
        <v>70</v>
      </c>
      <c r="K164" s="106">
        <f>VLOOKUP($N164,'Competitor Address List'!$A$6:$M$205,7)</f>
        <v>70</v>
      </c>
      <c r="L164" s="55">
        <f>VLOOKUP($N164,'Competitor Address List'!$A$6:$M$205,9)</f>
        <v>70</v>
      </c>
      <c r="M164" s="107">
        <f>VLOOKUP($N164,'Competitor Address List'!$A$6:$M$205,10)</f>
        <v>70</v>
      </c>
      <c r="N164" s="311">
        <v>70</v>
      </c>
      <c r="O164" s="313">
        <f>VLOOKUP($N164,'Competitor Address List'!$A$6:$M$205,11)</f>
        <v>70</v>
      </c>
      <c r="P164" s="289">
        <f t="shared" ref="P164" si="787">P162+1</f>
        <v>1503.3</v>
      </c>
      <c r="Q164" s="3"/>
      <c r="R164" s="3"/>
      <c r="S164" s="315" t="str">
        <f>IF(VLOOKUP($N164,'Competitor Address List'!$A$6:$M$205,2)=S$25,1,"X")</f>
        <v>X</v>
      </c>
      <c r="T164" s="316" t="str">
        <f>IF(VLOOKUP($N164,'Competitor Address List'!$A$6:$M$205,2)=T$25,1,"X")</f>
        <v>X</v>
      </c>
      <c r="U164" s="316" t="str">
        <f>IF(VLOOKUP($N164,'Competitor Address List'!$A$6:$M$205,2)=U$25,1,"X")</f>
        <v>X</v>
      </c>
      <c r="V164" s="293" t="str">
        <f>IF(OR(VLOOKUP($N164,'Competitor Address List'!$A$6:$M$205,2)=V$25,W164=1),1,"X")</f>
        <v>X</v>
      </c>
      <c r="W164" s="293" t="str">
        <f>IF(VLOOKUP($N164,'Competitor Address List'!$A$6:$M$205,2)=W$25,1,"X")</f>
        <v>X</v>
      </c>
      <c r="X164" s="268">
        <f>IF(VLOOKUP($N164,'Competitor Address List'!$A$6:$M$205,2)=X$25,1,"X")</f>
        <v>1</v>
      </c>
      <c r="Y164" s="297" t="str">
        <f t="shared" ref="Y164" si="788">IF(S164="X","-",$P164)</f>
        <v>-</v>
      </c>
      <c r="Z164" s="299" t="str">
        <f t="shared" ref="Z164" si="789">IF(T164="X","-",$P164)</f>
        <v>-</v>
      </c>
      <c r="AA164" s="299" t="str">
        <f t="shared" ref="AA164" si="790">IF(U164="X","-",$P164)</f>
        <v>-</v>
      </c>
      <c r="AB164" s="286" t="str">
        <f t="shared" ref="AB164" si="791">IF(V164="X","-",$P164)</f>
        <v>-</v>
      </c>
      <c r="AC164" s="286" t="str">
        <f t="shared" ref="AC164" si="792">IF(W164="X","-",$P164)</f>
        <v>-</v>
      </c>
      <c r="AD164" s="282">
        <f>IF(X164="X","-",$P164)</f>
        <v>1503.3</v>
      </c>
      <c r="AE164" s="301" t="str">
        <f t="shared" ref="AE164:AJ164" si="793">IF(Y164="-"," ",RANK(Y164,Y$26:Y$225,$Q$24))</f>
        <v xml:space="preserve"> </v>
      </c>
      <c r="AF164" s="299" t="str">
        <f t="shared" si="793"/>
        <v xml:space="preserve"> </v>
      </c>
      <c r="AG164" s="299" t="str">
        <f t="shared" si="793"/>
        <v xml:space="preserve"> </v>
      </c>
      <c r="AH164" s="286" t="str">
        <f t="shared" si="793"/>
        <v xml:space="preserve"> </v>
      </c>
      <c r="AI164" s="286" t="str">
        <f t="shared" si="793"/>
        <v xml:space="preserve"> </v>
      </c>
      <c r="AJ164" s="268">
        <f t="shared" si="793"/>
        <v>46</v>
      </c>
    </row>
    <row r="165" spans="1:36" ht="20.100000000000001" customHeight="1" x14ac:dyDescent="0.2">
      <c r="A165" s="304"/>
      <c r="B165" s="306"/>
      <c r="C165" s="339"/>
      <c r="D165" s="308"/>
      <c r="E165" s="295"/>
      <c r="F165" s="310"/>
      <c r="G165" s="267"/>
      <c r="H165" s="100">
        <f>VLOOKUP($N164+0.5,'Competitor Address List'!$A$6:$M$205,3)</f>
        <v>70.5</v>
      </c>
      <c r="I165" s="101">
        <f>VLOOKUP($N164+0.5,'Competitor Address List'!$A$6:$M$205,4)</f>
        <v>70.5</v>
      </c>
      <c r="J165" s="100">
        <f>VLOOKUP($N164+0.5,'Competitor Address List'!$A$6:$M$205,6)</f>
        <v>70.5</v>
      </c>
      <c r="K165" s="102">
        <f>VLOOKUP($N164+0.5,'Competitor Address List'!$A$6:$M$205,7)</f>
        <v>70.5</v>
      </c>
      <c r="L165" s="54">
        <f>VLOOKUP($N164+0.5,'Competitor Address List'!$A$6:$M$205,9)</f>
        <v>70.5</v>
      </c>
      <c r="M165" s="103">
        <f>VLOOKUP($N164+0.5,'Competitor Address List'!$A$6:$M$205,10)</f>
        <v>70.5</v>
      </c>
      <c r="N165" s="312"/>
      <c r="O165" s="314" t="e">
        <f>VLOOKUP($N165,'Competitor Address List'!$A$6:$M$65,15)</f>
        <v>#N/A</v>
      </c>
      <c r="P165" s="290"/>
      <c r="Q165" s="3"/>
      <c r="R165" s="3"/>
      <c r="S165" s="315"/>
      <c r="T165" s="316"/>
      <c r="U165" s="316"/>
      <c r="V165" s="293"/>
      <c r="W165" s="293"/>
      <c r="X165" s="268"/>
      <c r="Y165" s="298"/>
      <c r="Z165" s="300"/>
      <c r="AA165" s="300"/>
      <c r="AB165" s="291"/>
      <c r="AC165" s="291"/>
      <c r="AD165" s="283"/>
      <c r="AE165" s="302"/>
      <c r="AF165" s="300"/>
      <c r="AG165" s="300"/>
      <c r="AH165" s="291"/>
      <c r="AI165" s="291"/>
      <c r="AJ165" s="268"/>
    </row>
    <row r="166" spans="1:36" ht="20.100000000000001" customHeight="1" x14ac:dyDescent="0.2">
      <c r="A166" s="303">
        <f>RANK(P166,$P$26:$P$225,$Q$24)</f>
        <v>71</v>
      </c>
      <c r="B166" s="305" t="str">
        <f t="shared" ref="B166" si="794">AE166</f>
        <v xml:space="preserve"> </v>
      </c>
      <c r="C166" s="338" t="str">
        <f t="shared" ref="C166" si="795">AF166</f>
        <v xml:space="preserve"> </v>
      </c>
      <c r="D166" s="307" t="str">
        <f t="shared" ref="D166" si="796">AG166</f>
        <v xml:space="preserve"> </v>
      </c>
      <c r="E166" s="294" t="str">
        <f t="shared" ref="E166" si="797">AH166</f>
        <v xml:space="preserve"> </v>
      </c>
      <c r="F166" s="309" t="str">
        <f t="shared" ref="F166:G166" si="798">AI166</f>
        <v xml:space="preserve"> </v>
      </c>
      <c r="G166" s="266">
        <f t="shared" si="798"/>
        <v>47</v>
      </c>
      <c r="H166" s="104">
        <f>VLOOKUP($N166,'Competitor Address List'!$A$6:$M$205,3)</f>
        <v>71</v>
      </c>
      <c r="I166" s="105">
        <f>VLOOKUP($N166,'Competitor Address List'!$A$6:$M$205,4)</f>
        <v>71</v>
      </c>
      <c r="J166" s="104">
        <f>VLOOKUP($N166,'Competitor Address List'!$A$6:$M$205,6)</f>
        <v>71</v>
      </c>
      <c r="K166" s="106">
        <f>VLOOKUP($N166,'Competitor Address List'!$A$6:$M$205,7)</f>
        <v>71</v>
      </c>
      <c r="L166" s="55">
        <f>VLOOKUP($N166,'Competitor Address List'!$A$6:$M$205,9)</f>
        <v>71</v>
      </c>
      <c r="M166" s="107">
        <f>VLOOKUP($N166,'Competitor Address List'!$A$6:$M$205,10)</f>
        <v>71</v>
      </c>
      <c r="N166" s="311">
        <v>71</v>
      </c>
      <c r="O166" s="313">
        <f>VLOOKUP($N166,'Competitor Address List'!$A$6:$M$205,11)</f>
        <v>71</v>
      </c>
      <c r="P166" s="289">
        <f t="shared" ref="P166" si="799">P164+1</f>
        <v>1504.3</v>
      </c>
      <c r="Q166" s="3"/>
      <c r="R166" s="3"/>
      <c r="S166" s="315" t="str">
        <f>IF(VLOOKUP($N166,'Competitor Address List'!$A$6:$M$205,2)=S$25,1,"X")</f>
        <v>X</v>
      </c>
      <c r="T166" s="316" t="str">
        <f>IF(VLOOKUP($N166,'Competitor Address List'!$A$6:$M$205,2)=T$25,1,"X")</f>
        <v>X</v>
      </c>
      <c r="U166" s="316" t="str">
        <f>IF(VLOOKUP($N166,'Competitor Address List'!$A$6:$M$205,2)=U$25,1,"X")</f>
        <v>X</v>
      </c>
      <c r="V166" s="293" t="str">
        <f>IF(OR(VLOOKUP($N166,'Competitor Address List'!$A$6:$M$205,2)=V$25,W166=1),1,"X")</f>
        <v>X</v>
      </c>
      <c r="W166" s="293" t="str">
        <f>IF(VLOOKUP($N166,'Competitor Address List'!$A$6:$M$205,2)=W$25,1,"X")</f>
        <v>X</v>
      </c>
      <c r="X166" s="268">
        <f>IF(VLOOKUP($N166,'Competitor Address List'!$A$6:$M$205,2)=X$25,1,"X")</f>
        <v>1</v>
      </c>
      <c r="Y166" s="297" t="str">
        <f t="shared" ref="Y166" si="800">IF(S166="X","-",$P166)</f>
        <v>-</v>
      </c>
      <c r="Z166" s="299" t="str">
        <f t="shared" ref="Z166" si="801">IF(T166="X","-",$P166)</f>
        <v>-</v>
      </c>
      <c r="AA166" s="299" t="str">
        <f t="shared" ref="AA166" si="802">IF(U166="X","-",$P166)</f>
        <v>-</v>
      </c>
      <c r="AB166" s="286" t="str">
        <f t="shared" ref="AB166" si="803">IF(V166="X","-",$P166)</f>
        <v>-</v>
      </c>
      <c r="AC166" s="286" t="str">
        <f t="shared" ref="AC166" si="804">IF(W166="X","-",$P166)</f>
        <v>-</v>
      </c>
      <c r="AD166" s="282">
        <f>IF(X166="X","-",$P166)</f>
        <v>1504.3</v>
      </c>
      <c r="AE166" s="301" t="str">
        <f t="shared" ref="AE166:AJ166" si="805">IF(Y166="-"," ",RANK(Y166,Y$26:Y$225,$Q$24))</f>
        <v xml:space="preserve"> </v>
      </c>
      <c r="AF166" s="299" t="str">
        <f t="shared" si="805"/>
        <v xml:space="preserve"> </v>
      </c>
      <c r="AG166" s="299" t="str">
        <f t="shared" si="805"/>
        <v xml:space="preserve"> </v>
      </c>
      <c r="AH166" s="286" t="str">
        <f t="shared" si="805"/>
        <v xml:space="preserve"> </v>
      </c>
      <c r="AI166" s="286" t="str">
        <f t="shared" si="805"/>
        <v xml:space="preserve"> </v>
      </c>
      <c r="AJ166" s="268">
        <f t="shared" si="805"/>
        <v>47</v>
      </c>
    </row>
    <row r="167" spans="1:36" ht="20.100000000000001" customHeight="1" x14ac:dyDescent="0.2">
      <c r="A167" s="304"/>
      <c r="B167" s="306"/>
      <c r="C167" s="339"/>
      <c r="D167" s="308"/>
      <c r="E167" s="295"/>
      <c r="F167" s="310"/>
      <c r="G167" s="267"/>
      <c r="H167" s="100">
        <f>VLOOKUP($N166+0.5,'Competitor Address List'!$A$6:$M$205,3)</f>
        <v>71.5</v>
      </c>
      <c r="I167" s="101">
        <f>VLOOKUP($N166+0.5,'Competitor Address List'!$A$6:$M$205,4)</f>
        <v>71.5</v>
      </c>
      <c r="J167" s="100">
        <f>VLOOKUP($N166+0.5,'Competitor Address List'!$A$6:$M$205,6)</f>
        <v>71.5</v>
      </c>
      <c r="K167" s="102">
        <f>VLOOKUP($N166+0.5,'Competitor Address List'!$A$6:$M$205,7)</f>
        <v>71.5</v>
      </c>
      <c r="L167" s="54">
        <f>VLOOKUP($N166+0.5,'Competitor Address List'!$A$6:$M$205,9)</f>
        <v>71.5</v>
      </c>
      <c r="M167" s="103">
        <f>VLOOKUP($N166+0.5,'Competitor Address List'!$A$6:$M$205,10)</f>
        <v>71.5</v>
      </c>
      <c r="N167" s="312"/>
      <c r="O167" s="314" t="e">
        <f>VLOOKUP($N167,'Competitor Address List'!$A$6:$M$65,15)</f>
        <v>#N/A</v>
      </c>
      <c r="P167" s="290"/>
      <c r="Q167" s="3"/>
      <c r="R167" s="3"/>
      <c r="S167" s="315"/>
      <c r="T167" s="316"/>
      <c r="U167" s="316"/>
      <c r="V167" s="293"/>
      <c r="W167" s="293"/>
      <c r="X167" s="268"/>
      <c r="Y167" s="298"/>
      <c r="Z167" s="300"/>
      <c r="AA167" s="300"/>
      <c r="AB167" s="291"/>
      <c r="AC167" s="291"/>
      <c r="AD167" s="283"/>
      <c r="AE167" s="302"/>
      <c r="AF167" s="300"/>
      <c r="AG167" s="300"/>
      <c r="AH167" s="291"/>
      <c r="AI167" s="291"/>
      <c r="AJ167" s="268"/>
    </row>
    <row r="168" spans="1:36" ht="20.100000000000001" customHeight="1" x14ac:dyDescent="0.2">
      <c r="A168" s="303">
        <f>RANK(P168,$P$26:$P$225,$Q$24)</f>
        <v>72</v>
      </c>
      <c r="B168" s="305" t="str">
        <f t="shared" ref="B168" si="806">AE168</f>
        <v xml:space="preserve"> </v>
      </c>
      <c r="C168" s="338" t="str">
        <f t="shared" ref="C168" si="807">AF168</f>
        <v xml:space="preserve"> </v>
      </c>
      <c r="D168" s="307" t="str">
        <f t="shared" ref="D168" si="808">AG168</f>
        <v xml:space="preserve"> </v>
      </c>
      <c r="E168" s="294" t="str">
        <f t="shared" ref="E168" si="809">AH168</f>
        <v xml:space="preserve"> </v>
      </c>
      <c r="F168" s="309" t="str">
        <f t="shared" ref="F168:G168" si="810">AI168</f>
        <v xml:space="preserve"> </v>
      </c>
      <c r="G168" s="266">
        <f t="shared" si="810"/>
        <v>48</v>
      </c>
      <c r="H168" s="104">
        <f>VLOOKUP($N168,'Competitor Address List'!$A$6:$M$205,3)</f>
        <v>72</v>
      </c>
      <c r="I168" s="105">
        <f>VLOOKUP($N168,'Competitor Address List'!$A$6:$M$205,4)</f>
        <v>72</v>
      </c>
      <c r="J168" s="104">
        <f>VLOOKUP($N168,'Competitor Address List'!$A$6:$M$205,6)</f>
        <v>72</v>
      </c>
      <c r="K168" s="106">
        <f>VLOOKUP($N168,'Competitor Address List'!$A$6:$M$205,7)</f>
        <v>72</v>
      </c>
      <c r="L168" s="55">
        <f>VLOOKUP($N168,'Competitor Address List'!$A$6:$M$205,9)</f>
        <v>72</v>
      </c>
      <c r="M168" s="107">
        <f>VLOOKUP($N168,'Competitor Address List'!$A$6:$M$205,10)</f>
        <v>72</v>
      </c>
      <c r="N168" s="311">
        <v>72</v>
      </c>
      <c r="O168" s="313">
        <f>VLOOKUP($N168,'Competitor Address List'!$A$6:$M$205,11)</f>
        <v>72</v>
      </c>
      <c r="P168" s="289">
        <f t="shared" ref="P168" si="811">P166+1</f>
        <v>1505.3</v>
      </c>
      <c r="Q168" s="3"/>
      <c r="R168" s="3"/>
      <c r="S168" s="315" t="str">
        <f>IF(VLOOKUP($N168,'Competitor Address List'!$A$6:$M$205,2)=S$25,1,"X")</f>
        <v>X</v>
      </c>
      <c r="T168" s="316" t="str">
        <f>IF(VLOOKUP($N168,'Competitor Address List'!$A$6:$M$205,2)=T$25,1,"X")</f>
        <v>X</v>
      </c>
      <c r="U168" s="316" t="str">
        <f>IF(VLOOKUP($N168,'Competitor Address List'!$A$6:$M$205,2)=U$25,1,"X")</f>
        <v>X</v>
      </c>
      <c r="V168" s="293" t="str">
        <f>IF(OR(VLOOKUP($N168,'Competitor Address List'!$A$6:$M$205,2)=V$25,W168=1),1,"X")</f>
        <v>X</v>
      </c>
      <c r="W168" s="293" t="str">
        <f>IF(VLOOKUP($N168,'Competitor Address List'!$A$6:$M$205,2)=W$25,1,"X")</f>
        <v>X</v>
      </c>
      <c r="X168" s="268">
        <f>IF(VLOOKUP($N168,'Competitor Address List'!$A$6:$M$205,2)=X$25,1,"X")</f>
        <v>1</v>
      </c>
      <c r="Y168" s="297" t="str">
        <f t="shared" ref="Y168" si="812">IF(S168="X","-",$P168)</f>
        <v>-</v>
      </c>
      <c r="Z168" s="299" t="str">
        <f t="shared" ref="Z168" si="813">IF(T168="X","-",$P168)</f>
        <v>-</v>
      </c>
      <c r="AA168" s="299" t="str">
        <f t="shared" ref="AA168" si="814">IF(U168="X","-",$P168)</f>
        <v>-</v>
      </c>
      <c r="AB168" s="286" t="str">
        <f t="shared" ref="AB168" si="815">IF(V168="X","-",$P168)</f>
        <v>-</v>
      </c>
      <c r="AC168" s="286" t="str">
        <f t="shared" ref="AC168" si="816">IF(W168="X","-",$P168)</f>
        <v>-</v>
      </c>
      <c r="AD168" s="282">
        <f>IF(X168="X","-",$P168)</f>
        <v>1505.3</v>
      </c>
      <c r="AE168" s="301" t="str">
        <f t="shared" ref="AE168:AJ168" si="817">IF(Y168="-"," ",RANK(Y168,Y$26:Y$225,$Q$24))</f>
        <v xml:space="preserve"> </v>
      </c>
      <c r="AF168" s="299" t="str">
        <f t="shared" si="817"/>
        <v xml:space="preserve"> </v>
      </c>
      <c r="AG168" s="299" t="str">
        <f t="shared" si="817"/>
        <v xml:space="preserve"> </v>
      </c>
      <c r="AH168" s="286" t="str">
        <f t="shared" si="817"/>
        <v xml:space="preserve"> </v>
      </c>
      <c r="AI168" s="286" t="str">
        <f t="shared" si="817"/>
        <v xml:space="preserve"> </v>
      </c>
      <c r="AJ168" s="268">
        <f t="shared" si="817"/>
        <v>48</v>
      </c>
    </row>
    <row r="169" spans="1:36" ht="20.100000000000001" customHeight="1" x14ac:dyDescent="0.2">
      <c r="A169" s="304"/>
      <c r="B169" s="306"/>
      <c r="C169" s="339"/>
      <c r="D169" s="308"/>
      <c r="E169" s="295"/>
      <c r="F169" s="310"/>
      <c r="G169" s="267"/>
      <c r="H169" s="100">
        <f>VLOOKUP($N168+0.5,'Competitor Address List'!$A$6:$M$205,3)</f>
        <v>72.5</v>
      </c>
      <c r="I169" s="101">
        <f>VLOOKUP($N168+0.5,'Competitor Address List'!$A$6:$M$205,4)</f>
        <v>72.5</v>
      </c>
      <c r="J169" s="100">
        <f>VLOOKUP($N168+0.5,'Competitor Address List'!$A$6:$M$205,6)</f>
        <v>72.5</v>
      </c>
      <c r="K169" s="102">
        <f>VLOOKUP($N168+0.5,'Competitor Address List'!$A$6:$M$205,7)</f>
        <v>72.5</v>
      </c>
      <c r="L169" s="54">
        <f>VLOOKUP($N168+0.5,'Competitor Address List'!$A$6:$M$205,9)</f>
        <v>72.5</v>
      </c>
      <c r="M169" s="103">
        <f>VLOOKUP($N168+0.5,'Competitor Address List'!$A$6:$M$205,10)</f>
        <v>72.5</v>
      </c>
      <c r="N169" s="312"/>
      <c r="O169" s="314" t="e">
        <f>VLOOKUP($N169,'Competitor Address List'!$A$6:$M$65,15)</f>
        <v>#N/A</v>
      </c>
      <c r="P169" s="290"/>
      <c r="Q169" s="3"/>
      <c r="R169" s="3"/>
      <c r="S169" s="315"/>
      <c r="T169" s="316"/>
      <c r="U169" s="316"/>
      <c r="V169" s="293"/>
      <c r="W169" s="293"/>
      <c r="X169" s="268"/>
      <c r="Y169" s="298"/>
      <c r="Z169" s="300"/>
      <c r="AA169" s="300"/>
      <c r="AB169" s="291"/>
      <c r="AC169" s="291"/>
      <c r="AD169" s="283"/>
      <c r="AE169" s="302"/>
      <c r="AF169" s="300"/>
      <c r="AG169" s="300"/>
      <c r="AH169" s="291"/>
      <c r="AI169" s="291"/>
      <c r="AJ169" s="268"/>
    </row>
    <row r="170" spans="1:36" ht="20.100000000000001" customHeight="1" x14ac:dyDescent="0.2">
      <c r="A170" s="303">
        <f>RANK(P170,$P$26:$P$225,$Q$24)</f>
        <v>73</v>
      </c>
      <c r="B170" s="305" t="str">
        <f t="shared" ref="B170" si="818">AE170</f>
        <v xml:space="preserve"> </v>
      </c>
      <c r="C170" s="338" t="str">
        <f t="shared" ref="C170" si="819">AF170</f>
        <v xml:space="preserve"> </v>
      </c>
      <c r="D170" s="307" t="str">
        <f t="shared" ref="D170" si="820">AG170</f>
        <v xml:space="preserve"> </v>
      </c>
      <c r="E170" s="294" t="str">
        <f t="shared" ref="E170" si="821">AH170</f>
        <v xml:space="preserve"> </v>
      </c>
      <c r="F170" s="309" t="str">
        <f t="shared" ref="F170:G170" si="822">AI170</f>
        <v xml:space="preserve"> </v>
      </c>
      <c r="G170" s="266">
        <f t="shared" si="822"/>
        <v>49</v>
      </c>
      <c r="H170" s="104">
        <f>VLOOKUP($N170,'Competitor Address List'!$A$6:$M$205,3)</f>
        <v>73</v>
      </c>
      <c r="I170" s="105">
        <f>VLOOKUP($N170,'Competitor Address List'!$A$6:$M$205,4)</f>
        <v>73</v>
      </c>
      <c r="J170" s="104">
        <f>VLOOKUP($N170,'Competitor Address List'!$A$6:$M$205,6)</f>
        <v>73</v>
      </c>
      <c r="K170" s="106">
        <f>VLOOKUP($N170,'Competitor Address List'!$A$6:$M$205,7)</f>
        <v>73</v>
      </c>
      <c r="L170" s="55">
        <f>VLOOKUP($N170,'Competitor Address List'!$A$6:$M$205,9)</f>
        <v>73</v>
      </c>
      <c r="M170" s="107">
        <f>VLOOKUP($N170,'Competitor Address List'!$A$6:$M$205,10)</f>
        <v>73</v>
      </c>
      <c r="N170" s="311">
        <v>73</v>
      </c>
      <c r="O170" s="313">
        <f>VLOOKUP($N170,'Competitor Address List'!$A$6:$M$205,11)</f>
        <v>73</v>
      </c>
      <c r="P170" s="289">
        <f t="shared" ref="P170" si="823">P168+1</f>
        <v>1506.3</v>
      </c>
      <c r="Q170" s="3"/>
      <c r="R170" s="3"/>
      <c r="S170" s="315" t="str">
        <f>IF(VLOOKUP($N170,'Competitor Address List'!$A$6:$M$205,2)=S$25,1,"X")</f>
        <v>X</v>
      </c>
      <c r="T170" s="316" t="str">
        <f>IF(VLOOKUP($N170,'Competitor Address List'!$A$6:$M$205,2)=T$25,1,"X")</f>
        <v>X</v>
      </c>
      <c r="U170" s="316" t="str">
        <f>IF(VLOOKUP($N170,'Competitor Address List'!$A$6:$M$205,2)=U$25,1,"X")</f>
        <v>X</v>
      </c>
      <c r="V170" s="293" t="str">
        <f>IF(OR(VLOOKUP($N170,'Competitor Address List'!$A$6:$M$205,2)=V$25,W170=1),1,"X")</f>
        <v>X</v>
      </c>
      <c r="W170" s="293" t="str">
        <f>IF(VLOOKUP($N170,'Competitor Address List'!$A$6:$M$205,2)=W$25,1,"X")</f>
        <v>X</v>
      </c>
      <c r="X170" s="268">
        <f>IF(VLOOKUP($N170,'Competitor Address List'!$A$6:$M$205,2)=X$25,1,"X")</f>
        <v>1</v>
      </c>
      <c r="Y170" s="297" t="str">
        <f t="shared" ref="Y170" si="824">IF(S170="X","-",$P170)</f>
        <v>-</v>
      </c>
      <c r="Z170" s="299" t="str">
        <f t="shared" ref="Z170" si="825">IF(T170="X","-",$P170)</f>
        <v>-</v>
      </c>
      <c r="AA170" s="299" t="str">
        <f t="shared" ref="AA170" si="826">IF(U170="X","-",$P170)</f>
        <v>-</v>
      </c>
      <c r="AB170" s="286" t="str">
        <f t="shared" ref="AB170" si="827">IF(V170="X","-",$P170)</f>
        <v>-</v>
      </c>
      <c r="AC170" s="286" t="str">
        <f t="shared" ref="AC170" si="828">IF(W170="X","-",$P170)</f>
        <v>-</v>
      </c>
      <c r="AD170" s="282">
        <f>IF(X170="X","-",$P170)</f>
        <v>1506.3</v>
      </c>
      <c r="AE170" s="301" t="str">
        <f t="shared" ref="AE170:AJ170" si="829">IF(Y170="-"," ",RANK(Y170,Y$26:Y$225,$Q$24))</f>
        <v xml:space="preserve"> </v>
      </c>
      <c r="AF170" s="299" t="str">
        <f t="shared" si="829"/>
        <v xml:space="preserve"> </v>
      </c>
      <c r="AG170" s="299" t="str">
        <f t="shared" si="829"/>
        <v xml:space="preserve"> </v>
      </c>
      <c r="AH170" s="286" t="str">
        <f t="shared" si="829"/>
        <v xml:space="preserve"> </v>
      </c>
      <c r="AI170" s="286" t="str">
        <f t="shared" si="829"/>
        <v xml:space="preserve"> </v>
      </c>
      <c r="AJ170" s="268">
        <f t="shared" si="829"/>
        <v>49</v>
      </c>
    </row>
    <row r="171" spans="1:36" ht="20.100000000000001" customHeight="1" x14ac:dyDescent="0.2">
      <c r="A171" s="304"/>
      <c r="B171" s="306"/>
      <c r="C171" s="339"/>
      <c r="D171" s="308"/>
      <c r="E171" s="295"/>
      <c r="F171" s="310"/>
      <c r="G171" s="267"/>
      <c r="H171" s="100">
        <f>VLOOKUP($N170+0.5,'Competitor Address List'!$A$6:$M$205,3)</f>
        <v>73.5</v>
      </c>
      <c r="I171" s="101">
        <f>VLOOKUP($N170+0.5,'Competitor Address List'!$A$6:$M$205,4)</f>
        <v>73.5</v>
      </c>
      <c r="J171" s="100">
        <f>VLOOKUP($N170+0.5,'Competitor Address List'!$A$6:$M$205,6)</f>
        <v>73.5</v>
      </c>
      <c r="K171" s="102">
        <f>VLOOKUP($N170+0.5,'Competitor Address List'!$A$6:$M$205,7)</f>
        <v>73.5</v>
      </c>
      <c r="L171" s="54">
        <f>VLOOKUP($N170+0.5,'Competitor Address List'!$A$6:$M$205,9)</f>
        <v>73.5</v>
      </c>
      <c r="M171" s="103">
        <f>VLOOKUP($N170+0.5,'Competitor Address List'!$A$6:$M$205,10)</f>
        <v>73.5</v>
      </c>
      <c r="N171" s="312"/>
      <c r="O171" s="314" t="e">
        <f>VLOOKUP($N171,'Competitor Address List'!$A$6:$M$65,15)</f>
        <v>#N/A</v>
      </c>
      <c r="P171" s="290"/>
      <c r="Q171" s="3"/>
      <c r="R171" s="3"/>
      <c r="S171" s="315"/>
      <c r="T171" s="316"/>
      <c r="U171" s="316"/>
      <c r="V171" s="293"/>
      <c r="W171" s="293"/>
      <c r="X171" s="268"/>
      <c r="Y171" s="298"/>
      <c r="Z171" s="300"/>
      <c r="AA171" s="300"/>
      <c r="AB171" s="291"/>
      <c r="AC171" s="291"/>
      <c r="AD171" s="283"/>
      <c r="AE171" s="302"/>
      <c r="AF171" s="300"/>
      <c r="AG171" s="300"/>
      <c r="AH171" s="291"/>
      <c r="AI171" s="291"/>
      <c r="AJ171" s="268"/>
    </row>
    <row r="172" spans="1:36" ht="20.100000000000001" customHeight="1" x14ac:dyDescent="0.2">
      <c r="A172" s="303">
        <f>RANK(P172,$P$26:$P$225,$Q$24)</f>
        <v>74</v>
      </c>
      <c r="B172" s="305" t="str">
        <f t="shared" ref="B172" si="830">AE172</f>
        <v xml:space="preserve"> </v>
      </c>
      <c r="C172" s="338" t="str">
        <f t="shared" ref="C172" si="831">AF172</f>
        <v xml:space="preserve"> </v>
      </c>
      <c r="D172" s="307" t="str">
        <f t="shared" ref="D172" si="832">AG172</f>
        <v xml:space="preserve"> </v>
      </c>
      <c r="E172" s="294" t="str">
        <f t="shared" ref="E172" si="833">AH172</f>
        <v xml:space="preserve"> </v>
      </c>
      <c r="F172" s="309" t="str">
        <f t="shared" ref="F172:G172" si="834">AI172</f>
        <v xml:space="preserve"> </v>
      </c>
      <c r="G172" s="266">
        <f t="shared" si="834"/>
        <v>50</v>
      </c>
      <c r="H172" s="104">
        <f>VLOOKUP($N172,'Competitor Address List'!$A$6:$M$205,3)</f>
        <v>74</v>
      </c>
      <c r="I172" s="105">
        <f>VLOOKUP($N172,'Competitor Address List'!$A$6:$M$205,4)</f>
        <v>74</v>
      </c>
      <c r="J172" s="104">
        <f>VLOOKUP($N172,'Competitor Address List'!$A$6:$M$205,6)</f>
        <v>74</v>
      </c>
      <c r="K172" s="106">
        <f>VLOOKUP($N172,'Competitor Address List'!$A$6:$M$205,7)</f>
        <v>74</v>
      </c>
      <c r="L172" s="55">
        <f>VLOOKUP($N172,'Competitor Address List'!$A$6:$M$205,9)</f>
        <v>74</v>
      </c>
      <c r="M172" s="107">
        <f>VLOOKUP($N172,'Competitor Address List'!$A$6:$M$205,10)</f>
        <v>74</v>
      </c>
      <c r="N172" s="311">
        <v>74</v>
      </c>
      <c r="O172" s="313">
        <f>VLOOKUP($N172,'Competitor Address List'!$A$6:$M$205,11)</f>
        <v>74</v>
      </c>
      <c r="P172" s="289">
        <f t="shared" ref="P172" si="835">P170+1</f>
        <v>1507.3</v>
      </c>
      <c r="Q172" s="3"/>
      <c r="R172" s="3"/>
      <c r="S172" s="315" t="str">
        <f>IF(VLOOKUP($N172,'Competitor Address List'!$A$6:$M$205,2)=S$25,1,"X")</f>
        <v>X</v>
      </c>
      <c r="T172" s="316" t="str">
        <f>IF(VLOOKUP($N172,'Competitor Address List'!$A$6:$M$205,2)=T$25,1,"X")</f>
        <v>X</v>
      </c>
      <c r="U172" s="316" t="str">
        <f>IF(VLOOKUP($N172,'Competitor Address List'!$A$6:$M$205,2)=U$25,1,"X")</f>
        <v>X</v>
      </c>
      <c r="V172" s="293" t="str">
        <f>IF(OR(VLOOKUP($N172,'Competitor Address List'!$A$6:$M$205,2)=V$25,W172=1),1,"X")</f>
        <v>X</v>
      </c>
      <c r="W172" s="293" t="str">
        <f>IF(VLOOKUP($N172,'Competitor Address List'!$A$6:$M$205,2)=W$25,1,"X")</f>
        <v>X</v>
      </c>
      <c r="X172" s="268">
        <f>IF(VLOOKUP($N172,'Competitor Address List'!$A$6:$M$205,2)=X$25,1,"X")</f>
        <v>1</v>
      </c>
      <c r="Y172" s="297" t="str">
        <f t="shared" ref="Y172" si="836">IF(S172="X","-",$P172)</f>
        <v>-</v>
      </c>
      <c r="Z172" s="299" t="str">
        <f t="shared" ref="Z172" si="837">IF(T172="X","-",$P172)</f>
        <v>-</v>
      </c>
      <c r="AA172" s="299" t="str">
        <f t="shared" ref="AA172" si="838">IF(U172="X","-",$P172)</f>
        <v>-</v>
      </c>
      <c r="AB172" s="286" t="str">
        <f t="shared" ref="AB172" si="839">IF(V172="X","-",$P172)</f>
        <v>-</v>
      </c>
      <c r="AC172" s="286" t="str">
        <f t="shared" ref="AC172" si="840">IF(W172="X","-",$P172)</f>
        <v>-</v>
      </c>
      <c r="AD172" s="282">
        <f>IF(X172="X","-",$P172)</f>
        <v>1507.3</v>
      </c>
      <c r="AE172" s="301" t="str">
        <f t="shared" ref="AE172:AJ172" si="841">IF(Y172="-"," ",RANK(Y172,Y$26:Y$225,$Q$24))</f>
        <v xml:space="preserve"> </v>
      </c>
      <c r="AF172" s="299" t="str">
        <f t="shared" si="841"/>
        <v xml:space="preserve"> </v>
      </c>
      <c r="AG172" s="299" t="str">
        <f t="shared" si="841"/>
        <v xml:space="preserve"> </v>
      </c>
      <c r="AH172" s="286" t="str">
        <f t="shared" si="841"/>
        <v xml:space="preserve"> </v>
      </c>
      <c r="AI172" s="286" t="str">
        <f t="shared" si="841"/>
        <v xml:space="preserve"> </v>
      </c>
      <c r="AJ172" s="268">
        <f t="shared" si="841"/>
        <v>50</v>
      </c>
    </row>
    <row r="173" spans="1:36" ht="20.100000000000001" customHeight="1" x14ac:dyDescent="0.2">
      <c r="A173" s="304"/>
      <c r="B173" s="306"/>
      <c r="C173" s="339"/>
      <c r="D173" s="308"/>
      <c r="E173" s="295"/>
      <c r="F173" s="310"/>
      <c r="G173" s="267"/>
      <c r="H173" s="100">
        <f>VLOOKUP($N172+0.5,'Competitor Address List'!$A$6:$M$205,3)</f>
        <v>74.5</v>
      </c>
      <c r="I173" s="101">
        <f>VLOOKUP($N172+0.5,'Competitor Address List'!$A$6:$M$205,4)</f>
        <v>74.5</v>
      </c>
      <c r="J173" s="100">
        <f>VLOOKUP($N172+0.5,'Competitor Address List'!$A$6:$M$205,6)</f>
        <v>74.5</v>
      </c>
      <c r="K173" s="102">
        <f>VLOOKUP($N172+0.5,'Competitor Address List'!$A$6:$M$205,7)</f>
        <v>74.5</v>
      </c>
      <c r="L173" s="54">
        <f>VLOOKUP($N172+0.5,'Competitor Address List'!$A$6:$M$205,9)</f>
        <v>74.5</v>
      </c>
      <c r="M173" s="103">
        <f>VLOOKUP($N172+0.5,'Competitor Address List'!$A$6:$M$205,10)</f>
        <v>74.5</v>
      </c>
      <c r="N173" s="312"/>
      <c r="O173" s="314" t="e">
        <f>VLOOKUP($N173,'Competitor Address List'!$A$6:$M$65,15)</f>
        <v>#N/A</v>
      </c>
      <c r="P173" s="290"/>
      <c r="Q173" s="3"/>
      <c r="R173" s="3"/>
      <c r="S173" s="318"/>
      <c r="T173" s="316"/>
      <c r="U173" s="299"/>
      <c r="V173" s="286"/>
      <c r="W173" s="286"/>
      <c r="X173" s="268"/>
      <c r="Y173" s="298"/>
      <c r="Z173" s="300"/>
      <c r="AA173" s="300"/>
      <c r="AB173" s="291"/>
      <c r="AC173" s="291"/>
      <c r="AD173" s="283"/>
      <c r="AE173" s="302"/>
      <c r="AF173" s="300"/>
      <c r="AG173" s="300"/>
      <c r="AH173" s="291"/>
      <c r="AI173" s="291"/>
      <c r="AJ173" s="268"/>
    </row>
    <row r="174" spans="1:36" ht="20.100000000000001" customHeight="1" x14ac:dyDescent="0.2">
      <c r="A174" s="303">
        <f>RANK(P174,$P$26:$P$225,$Q$24)</f>
        <v>75</v>
      </c>
      <c r="B174" s="305" t="str">
        <f t="shared" ref="B174" si="842">AE174</f>
        <v xml:space="preserve"> </v>
      </c>
      <c r="C174" s="338" t="str">
        <f t="shared" ref="C174" si="843">AF174</f>
        <v xml:space="preserve"> </v>
      </c>
      <c r="D174" s="307" t="str">
        <f t="shared" ref="D174" si="844">AG174</f>
        <v xml:space="preserve"> </v>
      </c>
      <c r="E174" s="294" t="str">
        <f t="shared" ref="E174" si="845">AH174</f>
        <v xml:space="preserve"> </v>
      </c>
      <c r="F174" s="309" t="str">
        <f t="shared" ref="F174:G174" si="846">AI174</f>
        <v xml:space="preserve"> </v>
      </c>
      <c r="G174" s="266">
        <f t="shared" si="846"/>
        <v>51</v>
      </c>
      <c r="H174" s="104">
        <f>VLOOKUP($N174,'Competitor Address List'!$A$6:$M$205,3)</f>
        <v>75</v>
      </c>
      <c r="I174" s="105">
        <f>VLOOKUP($N174,'Competitor Address List'!$A$6:$M$205,4)</f>
        <v>75</v>
      </c>
      <c r="J174" s="104">
        <f>VLOOKUP($N174,'Competitor Address List'!$A$6:$M$205,6)</f>
        <v>75</v>
      </c>
      <c r="K174" s="106">
        <f>VLOOKUP($N174,'Competitor Address List'!$A$6:$M$205,7)</f>
        <v>75</v>
      </c>
      <c r="L174" s="55">
        <f>VLOOKUP($N174,'Competitor Address List'!$A$6:$M$205,9)</f>
        <v>75</v>
      </c>
      <c r="M174" s="107">
        <f>VLOOKUP($N174,'Competitor Address List'!$A$6:$M$205,10)</f>
        <v>75</v>
      </c>
      <c r="N174" s="311">
        <v>75</v>
      </c>
      <c r="O174" s="313">
        <f>VLOOKUP($N174,'Competitor Address List'!$A$6:$M$205,11)</f>
        <v>75</v>
      </c>
      <c r="P174" s="289">
        <f t="shared" ref="P174" si="847">P172+1</f>
        <v>1508.3</v>
      </c>
      <c r="Q174" s="3"/>
      <c r="R174" s="3"/>
      <c r="S174" s="315" t="str">
        <f>IF(VLOOKUP($N174,'Competitor Address List'!$A$6:$M$205,2)=S$25,1,"X")</f>
        <v>X</v>
      </c>
      <c r="T174" s="316" t="str">
        <f>IF(VLOOKUP($N174,'Competitor Address List'!$A$6:$M$205,2)=T$25,1,"X")</f>
        <v>X</v>
      </c>
      <c r="U174" s="316" t="str">
        <f>IF(VLOOKUP($N174,'Competitor Address List'!$A$6:$M$205,2)=U$25,1,"X")</f>
        <v>X</v>
      </c>
      <c r="V174" s="293" t="str">
        <f>IF(OR(VLOOKUP($N174,'Competitor Address List'!$A$6:$M$205,2)=V$25,W174=1),1,"X")</f>
        <v>X</v>
      </c>
      <c r="W174" s="293" t="str">
        <f>IF(VLOOKUP($N174,'Competitor Address List'!$A$6:$M$205,2)=W$25,1,"X")</f>
        <v>X</v>
      </c>
      <c r="X174" s="268">
        <f>IF(VLOOKUP($N174,'Competitor Address List'!$A$6:$M$205,2)=X$25,1,"X")</f>
        <v>1</v>
      </c>
      <c r="Y174" s="297" t="str">
        <f t="shared" ref="Y174" si="848">IF(S174="X","-",$P174)</f>
        <v>-</v>
      </c>
      <c r="Z174" s="299" t="str">
        <f t="shared" ref="Z174" si="849">IF(T174="X","-",$P174)</f>
        <v>-</v>
      </c>
      <c r="AA174" s="299" t="str">
        <f t="shared" ref="AA174" si="850">IF(U174="X","-",$P174)</f>
        <v>-</v>
      </c>
      <c r="AB174" s="286" t="str">
        <f t="shared" ref="AB174" si="851">IF(V174="X","-",$P174)</f>
        <v>-</v>
      </c>
      <c r="AC174" s="286" t="str">
        <f t="shared" ref="AC174" si="852">IF(W174="X","-",$P174)</f>
        <v>-</v>
      </c>
      <c r="AD174" s="282">
        <f>IF(X174="X","-",$P174)</f>
        <v>1508.3</v>
      </c>
      <c r="AE174" s="301" t="str">
        <f t="shared" ref="AE174:AJ174" si="853">IF(Y174="-"," ",RANK(Y174,Y$26:Y$225,$Q$24))</f>
        <v xml:space="preserve"> </v>
      </c>
      <c r="AF174" s="299" t="str">
        <f t="shared" si="853"/>
        <v xml:space="preserve"> </v>
      </c>
      <c r="AG174" s="299" t="str">
        <f t="shared" si="853"/>
        <v xml:space="preserve"> </v>
      </c>
      <c r="AH174" s="286" t="str">
        <f t="shared" si="853"/>
        <v xml:space="preserve"> </v>
      </c>
      <c r="AI174" s="286" t="str">
        <f t="shared" si="853"/>
        <v xml:space="preserve"> </v>
      </c>
      <c r="AJ174" s="268">
        <f t="shared" si="853"/>
        <v>51</v>
      </c>
    </row>
    <row r="175" spans="1:36" ht="20.100000000000001" customHeight="1" x14ac:dyDescent="0.2">
      <c r="A175" s="304"/>
      <c r="B175" s="306"/>
      <c r="C175" s="339"/>
      <c r="D175" s="308"/>
      <c r="E175" s="295"/>
      <c r="F175" s="310"/>
      <c r="G175" s="267"/>
      <c r="H175" s="100">
        <f>VLOOKUP($N174+0.5,'Competitor Address List'!$A$6:$M$205,3)</f>
        <v>75.5</v>
      </c>
      <c r="I175" s="101">
        <f>VLOOKUP($N174+0.5,'Competitor Address List'!$A$6:$M$205,4)</f>
        <v>75.5</v>
      </c>
      <c r="J175" s="100">
        <f>VLOOKUP($N174+0.5,'Competitor Address List'!$A$6:$M$205,6)</f>
        <v>75.5</v>
      </c>
      <c r="K175" s="102">
        <f>VLOOKUP($N174+0.5,'Competitor Address List'!$A$6:$M$205,7)</f>
        <v>75.5</v>
      </c>
      <c r="L175" s="54">
        <f>VLOOKUP($N174+0.5,'Competitor Address List'!$A$6:$M$205,9)</f>
        <v>75.5</v>
      </c>
      <c r="M175" s="103">
        <f>VLOOKUP($N174+0.5,'Competitor Address List'!$A$6:$M$205,10)</f>
        <v>75.5</v>
      </c>
      <c r="N175" s="312"/>
      <c r="O175" s="314" t="e">
        <f>VLOOKUP($N175,'Competitor Address List'!$A$6:$M$65,15)</f>
        <v>#N/A</v>
      </c>
      <c r="P175" s="290"/>
      <c r="Q175" s="3"/>
      <c r="R175" s="3"/>
      <c r="S175" s="315"/>
      <c r="T175" s="316"/>
      <c r="U175" s="316"/>
      <c r="V175" s="293"/>
      <c r="W175" s="293"/>
      <c r="X175" s="268"/>
      <c r="Y175" s="298"/>
      <c r="Z175" s="300"/>
      <c r="AA175" s="300"/>
      <c r="AB175" s="291"/>
      <c r="AC175" s="291"/>
      <c r="AD175" s="283"/>
      <c r="AE175" s="302"/>
      <c r="AF175" s="300"/>
      <c r="AG175" s="300"/>
      <c r="AH175" s="291"/>
      <c r="AI175" s="291"/>
      <c r="AJ175" s="268"/>
    </row>
    <row r="176" spans="1:36" ht="20.100000000000001" customHeight="1" x14ac:dyDescent="0.2">
      <c r="A176" s="303">
        <f>RANK(P176,$P$26:$P$225,$Q$24)</f>
        <v>76</v>
      </c>
      <c r="B176" s="305" t="str">
        <f t="shared" ref="B176" si="854">AE176</f>
        <v xml:space="preserve"> </v>
      </c>
      <c r="C176" s="338" t="str">
        <f t="shared" ref="C176" si="855">AF176</f>
        <v xml:space="preserve"> </v>
      </c>
      <c r="D176" s="307" t="str">
        <f t="shared" ref="D176" si="856">AG176</f>
        <v xml:space="preserve"> </v>
      </c>
      <c r="E176" s="294" t="str">
        <f t="shared" ref="E176" si="857">AH176</f>
        <v xml:space="preserve"> </v>
      </c>
      <c r="F176" s="309" t="str">
        <f t="shared" ref="F176:G176" si="858">AI176</f>
        <v xml:space="preserve"> </v>
      </c>
      <c r="G176" s="266">
        <f t="shared" si="858"/>
        <v>52</v>
      </c>
      <c r="H176" s="104">
        <f>VLOOKUP($N176,'Competitor Address List'!$A$6:$M$205,3)</f>
        <v>76</v>
      </c>
      <c r="I176" s="105">
        <f>VLOOKUP($N176,'Competitor Address List'!$A$6:$M$205,4)</f>
        <v>76</v>
      </c>
      <c r="J176" s="104">
        <f>VLOOKUP($N176,'Competitor Address List'!$A$6:$M$205,6)</f>
        <v>76</v>
      </c>
      <c r="K176" s="106">
        <f>VLOOKUP($N176,'Competitor Address List'!$A$6:$M$205,7)</f>
        <v>76</v>
      </c>
      <c r="L176" s="55">
        <f>VLOOKUP($N176,'Competitor Address List'!$A$6:$M$205,9)</f>
        <v>76</v>
      </c>
      <c r="M176" s="107">
        <f>VLOOKUP($N176,'Competitor Address List'!$A$6:$M$205,10)</f>
        <v>76</v>
      </c>
      <c r="N176" s="311">
        <v>76</v>
      </c>
      <c r="O176" s="313">
        <f>VLOOKUP($N176,'Competitor Address List'!$A$6:$M$205,11)</f>
        <v>76</v>
      </c>
      <c r="P176" s="289">
        <f t="shared" ref="P176" si="859">P174+1</f>
        <v>1509.3</v>
      </c>
      <c r="Q176" s="3"/>
      <c r="R176" s="3"/>
      <c r="S176" s="317" t="str">
        <f>IF(VLOOKUP($N176,'Competitor Address List'!$A$6:$M$205,2)=S$25,1,"X")</f>
        <v>X</v>
      </c>
      <c r="T176" s="316" t="str">
        <f>IF(VLOOKUP($N176,'Competitor Address List'!$A$6:$M$205,2)=T$25,1,"X")</f>
        <v>X</v>
      </c>
      <c r="U176" s="300" t="str">
        <f>IF(VLOOKUP($N176,'Competitor Address List'!$A$6:$M$205,2)=U$25,1,"X")</f>
        <v>X</v>
      </c>
      <c r="V176" s="291" t="str">
        <f>IF(OR(VLOOKUP($N176,'Competitor Address List'!$A$6:$M$205,2)=V$25,W176=1),1,"X")</f>
        <v>X</v>
      </c>
      <c r="W176" s="291" t="str">
        <f>IF(VLOOKUP($N176,'Competitor Address List'!$A$6:$M$205,2)=W$25,1,"X")</f>
        <v>X</v>
      </c>
      <c r="X176" s="268">
        <f>IF(VLOOKUP($N176,'Competitor Address List'!$A$6:$M$205,2)=X$25,1,"X")</f>
        <v>1</v>
      </c>
      <c r="Y176" s="297" t="str">
        <f t="shared" ref="Y176" si="860">IF(S176="X","-",$P176)</f>
        <v>-</v>
      </c>
      <c r="Z176" s="299" t="str">
        <f t="shared" ref="Z176" si="861">IF(T176="X","-",$P176)</f>
        <v>-</v>
      </c>
      <c r="AA176" s="299" t="str">
        <f t="shared" ref="AA176" si="862">IF(U176="X","-",$P176)</f>
        <v>-</v>
      </c>
      <c r="AB176" s="286" t="str">
        <f t="shared" ref="AB176" si="863">IF(V176="X","-",$P176)</f>
        <v>-</v>
      </c>
      <c r="AC176" s="286" t="str">
        <f t="shared" ref="AC176" si="864">IF(W176="X","-",$P176)</f>
        <v>-</v>
      </c>
      <c r="AD176" s="282">
        <f>IF(X176="X","-",$P176)</f>
        <v>1509.3</v>
      </c>
      <c r="AE176" s="301" t="str">
        <f t="shared" ref="AE176:AJ176" si="865">IF(Y176="-"," ",RANK(Y176,Y$26:Y$225,$Q$24))</f>
        <v xml:space="preserve"> </v>
      </c>
      <c r="AF176" s="299" t="str">
        <f t="shared" si="865"/>
        <v xml:space="preserve"> </v>
      </c>
      <c r="AG176" s="299" t="str">
        <f t="shared" si="865"/>
        <v xml:space="preserve"> </v>
      </c>
      <c r="AH176" s="286" t="str">
        <f t="shared" si="865"/>
        <v xml:space="preserve"> </v>
      </c>
      <c r="AI176" s="286" t="str">
        <f t="shared" si="865"/>
        <v xml:space="preserve"> </v>
      </c>
      <c r="AJ176" s="268">
        <f t="shared" si="865"/>
        <v>52</v>
      </c>
    </row>
    <row r="177" spans="1:36" ht="20.100000000000001" customHeight="1" x14ac:dyDescent="0.2">
      <c r="A177" s="304"/>
      <c r="B177" s="306"/>
      <c r="C177" s="339"/>
      <c r="D177" s="308"/>
      <c r="E177" s="295"/>
      <c r="F177" s="310"/>
      <c r="G177" s="267"/>
      <c r="H177" s="100">
        <f>VLOOKUP($N176+0.5,'Competitor Address List'!$A$6:$M$205,3)</f>
        <v>76.5</v>
      </c>
      <c r="I177" s="101">
        <f>VLOOKUP($N176+0.5,'Competitor Address List'!$A$6:$M$205,4)</f>
        <v>76.5</v>
      </c>
      <c r="J177" s="100">
        <f>VLOOKUP($N176+0.5,'Competitor Address List'!$A$6:$M$205,6)</f>
        <v>76.5</v>
      </c>
      <c r="K177" s="102">
        <f>VLOOKUP($N176+0.5,'Competitor Address List'!$A$6:$M$205,7)</f>
        <v>76.5</v>
      </c>
      <c r="L177" s="54">
        <f>VLOOKUP($N176+0.5,'Competitor Address List'!$A$6:$M$205,9)</f>
        <v>76.5</v>
      </c>
      <c r="M177" s="103">
        <f>VLOOKUP($N176+0.5,'Competitor Address List'!$A$6:$M$205,10)</f>
        <v>76.5</v>
      </c>
      <c r="N177" s="312"/>
      <c r="O177" s="314" t="e">
        <f>VLOOKUP($N177,'Competitor Address List'!$A$6:$M$65,15)</f>
        <v>#N/A</v>
      </c>
      <c r="P177" s="290"/>
      <c r="Q177" s="3"/>
      <c r="R177" s="3"/>
      <c r="S177" s="315"/>
      <c r="T177" s="316"/>
      <c r="U177" s="316"/>
      <c r="V177" s="293"/>
      <c r="W177" s="293"/>
      <c r="X177" s="268"/>
      <c r="Y177" s="298"/>
      <c r="Z177" s="300"/>
      <c r="AA177" s="300"/>
      <c r="AB177" s="291"/>
      <c r="AC177" s="291"/>
      <c r="AD177" s="283"/>
      <c r="AE177" s="302"/>
      <c r="AF177" s="300"/>
      <c r="AG177" s="300"/>
      <c r="AH177" s="291"/>
      <c r="AI177" s="291"/>
      <c r="AJ177" s="268"/>
    </row>
    <row r="178" spans="1:36" ht="20.100000000000001" customHeight="1" x14ac:dyDescent="0.2">
      <c r="A178" s="303">
        <f>RANK(P178,$P$26:$P$225,$Q$24)</f>
        <v>77</v>
      </c>
      <c r="B178" s="305" t="str">
        <f t="shared" ref="B178" si="866">AE178</f>
        <v xml:space="preserve"> </v>
      </c>
      <c r="C178" s="338" t="str">
        <f t="shared" ref="C178" si="867">AF178</f>
        <v xml:space="preserve"> </v>
      </c>
      <c r="D178" s="307" t="str">
        <f t="shared" ref="D178" si="868">AG178</f>
        <v xml:space="preserve"> </v>
      </c>
      <c r="E178" s="294" t="str">
        <f t="shared" ref="E178" si="869">AH178</f>
        <v xml:space="preserve"> </v>
      </c>
      <c r="F178" s="309" t="str">
        <f t="shared" ref="F178:G178" si="870">AI178</f>
        <v xml:space="preserve"> </v>
      </c>
      <c r="G178" s="266">
        <f t="shared" si="870"/>
        <v>53</v>
      </c>
      <c r="H178" s="104">
        <f>VLOOKUP($N178,'Competitor Address List'!$A$6:$M$205,3)</f>
        <v>77</v>
      </c>
      <c r="I178" s="105">
        <f>VLOOKUP($N178,'Competitor Address List'!$A$6:$M$205,4)</f>
        <v>77</v>
      </c>
      <c r="J178" s="104">
        <f>VLOOKUP($N178,'Competitor Address List'!$A$6:$M$205,6)</f>
        <v>77</v>
      </c>
      <c r="K178" s="106">
        <f>VLOOKUP($N178,'Competitor Address List'!$A$6:$M$205,7)</f>
        <v>77</v>
      </c>
      <c r="L178" s="55">
        <f>VLOOKUP($N178,'Competitor Address List'!$A$6:$M$205,9)</f>
        <v>77</v>
      </c>
      <c r="M178" s="107">
        <f>VLOOKUP($N178,'Competitor Address List'!$A$6:$M$205,10)</f>
        <v>77</v>
      </c>
      <c r="N178" s="311">
        <v>77</v>
      </c>
      <c r="O178" s="313">
        <f>VLOOKUP($N178,'Competitor Address List'!$A$6:$M$205,11)</f>
        <v>77</v>
      </c>
      <c r="P178" s="289">
        <f t="shared" ref="P178" si="871">P176+1</f>
        <v>1510.3</v>
      </c>
      <c r="Q178" s="3"/>
      <c r="R178" s="3"/>
      <c r="S178" s="315" t="str">
        <f>IF(VLOOKUP($N178,'Competitor Address List'!$A$6:$M$205,2)=S$25,1,"X")</f>
        <v>X</v>
      </c>
      <c r="T178" s="316" t="str">
        <f>IF(VLOOKUP($N178,'Competitor Address List'!$A$6:$M$205,2)=T$25,1,"X")</f>
        <v>X</v>
      </c>
      <c r="U178" s="316" t="str">
        <f>IF(VLOOKUP($N178,'Competitor Address List'!$A$6:$M$205,2)=U$25,1,"X")</f>
        <v>X</v>
      </c>
      <c r="V178" s="293" t="str">
        <f>IF(OR(VLOOKUP($N178,'Competitor Address List'!$A$6:$M$205,2)=V$25,W178=1),1,"X")</f>
        <v>X</v>
      </c>
      <c r="W178" s="293" t="str">
        <f>IF(VLOOKUP($N178,'Competitor Address List'!$A$6:$M$205,2)=W$25,1,"X")</f>
        <v>X</v>
      </c>
      <c r="X178" s="268">
        <f>IF(VLOOKUP($N178,'Competitor Address List'!$A$6:$M$205,2)=X$25,1,"X")</f>
        <v>1</v>
      </c>
      <c r="Y178" s="297" t="str">
        <f t="shared" ref="Y178" si="872">IF(S178="X","-",$P178)</f>
        <v>-</v>
      </c>
      <c r="Z178" s="299" t="str">
        <f t="shared" ref="Z178" si="873">IF(T178="X","-",$P178)</f>
        <v>-</v>
      </c>
      <c r="AA178" s="299" t="str">
        <f t="shared" ref="AA178" si="874">IF(U178="X","-",$P178)</f>
        <v>-</v>
      </c>
      <c r="AB178" s="286" t="str">
        <f t="shared" ref="AB178" si="875">IF(V178="X","-",$P178)</f>
        <v>-</v>
      </c>
      <c r="AC178" s="286" t="str">
        <f t="shared" ref="AC178" si="876">IF(W178="X","-",$P178)</f>
        <v>-</v>
      </c>
      <c r="AD178" s="282">
        <f>IF(X178="X","-",$P178)</f>
        <v>1510.3</v>
      </c>
      <c r="AE178" s="301" t="str">
        <f t="shared" ref="AE178:AJ178" si="877">IF(Y178="-"," ",RANK(Y178,Y$26:Y$225,$Q$24))</f>
        <v xml:space="preserve"> </v>
      </c>
      <c r="AF178" s="299" t="str">
        <f t="shared" si="877"/>
        <v xml:space="preserve"> </v>
      </c>
      <c r="AG178" s="299" t="str">
        <f t="shared" si="877"/>
        <v xml:space="preserve"> </v>
      </c>
      <c r="AH178" s="286" t="str">
        <f t="shared" si="877"/>
        <v xml:space="preserve"> </v>
      </c>
      <c r="AI178" s="286" t="str">
        <f t="shared" si="877"/>
        <v xml:space="preserve"> </v>
      </c>
      <c r="AJ178" s="268">
        <f t="shared" si="877"/>
        <v>53</v>
      </c>
    </row>
    <row r="179" spans="1:36" ht="20.100000000000001" customHeight="1" x14ac:dyDescent="0.2">
      <c r="A179" s="304"/>
      <c r="B179" s="306"/>
      <c r="C179" s="339"/>
      <c r="D179" s="308"/>
      <c r="E179" s="295"/>
      <c r="F179" s="310"/>
      <c r="G179" s="267"/>
      <c r="H179" s="100">
        <f>VLOOKUP($N178+0.5,'Competitor Address List'!$A$6:$M$205,3)</f>
        <v>77.5</v>
      </c>
      <c r="I179" s="101">
        <f>VLOOKUP($N178+0.5,'Competitor Address List'!$A$6:$M$205,4)</f>
        <v>77.5</v>
      </c>
      <c r="J179" s="100">
        <f>VLOOKUP($N178+0.5,'Competitor Address List'!$A$6:$M$205,6)</f>
        <v>77.5</v>
      </c>
      <c r="K179" s="102">
        <f>VLOOKUP($N178+0.5,'Competitor Address List'!$A$6:$M$205,7)</f>
        <v>77.5</v>
      </c>
      <c r="L179" s="54">
        <f>VLOOKUP($N178+0.5,'Competitor Address List'!$A$6:$M$205,9)</f>
        <v>77.5</v>
      </c>
      <c r="M179" s="103">
        <f>VLOOKUP($N178+0.5,'Competitor Address List'!$A$6:$M$205,10)</f>
        <v>77.5</v>
      </c>
      <c r="N179" s="312"/>
      <c r="O179" s="314" t="e">
        <f>VLOOKUP($N179,'Competitor Address List'!$A$6:$M$65,15)</f>
        <v>#N/A</v>
      </c>
      <c r="P179" s="290"/>
      <c r="Q179" s="3"/>
      <c r="R179" s="3"/>
      <c r="S179" s="315"/>
      <c r="T179" s="316"/>
      <c r="U179" s="316"/>
      <c r="V179" s="293"/>
      <c r="W179" s="293"/>
      <c r="X179" s="268"/>
      <c r="Y179" s="298"/>
      <c r="Z179" s="300"/>
      <c r="AA179" s="300"/>
      <c r="AB179" s="291"/>
      <c r="AC179" s="291"/>
      <c r="AD179" s="283"/>
      <c r="AE179" s="302"/>
      <c r="AF179" s="300"/>
      <c r="AG179" s="300"/>
      <c r="AH179" s="291"/>
      <c r="AI179" s="291"/>
      <c r="AJ179" s="268"/>
    </row>
    <row r="180" spans="1:36" ht="20.100000000000001" customHeight="1" x14ac:dyDescent="0.2">
      <c r="A180" s="303">
        <f>RANK(P180,$P$26:$P$225,$Q$24)</f>
        <v>78</v>
      </c>
      <c r="B180" s="305" t="str">
        <f t="shared" ref="B180" si="878">AE180</f>
        <v xml:space="preserve"> </v>
      </c>
      <c r="C180" s="338" t="str">
        <f t="shared" ref="C180" si="879">AF180</f>
        <v xml:space="preserve"> </v>
      </c>
      <c r="D180" s="307" t="str">
        <f t="shared" ref="D180" si="880">AG180</f>
        <v xml:space="preserve"> </v>
      </c>
      <c r="E180" s="294" t="str">
        <f t="shared" ref="E180" si="881">AH180</f>
        <v xml:space="preserve"> </v>
      </c>
      <c r="F180" s="309" t="str">
        <f t="shared" ref="F180:G180" si="882">AI180</f>
        <v xml:space="preserve"> </v>
      </c>
      <c r="G180" s="266">
        <f t="shared" si="882"/>
        <v>54</v>
      </c>
      <c r="H180" s="104">
        <f>VLOOKUP($N180,'Competitor Address List'!$A$6:$M$205,3)</f>
        <v>78</v>
      </c>
      <c r="I180" s="105">
        <f>VLOOKUP($N180,'Competitor Address List'!$A$6:$M$205,4)</f>
        <v>78</v>
      </c>
      <c r="J180" s="104">
        <f>VLOOKUP($N180,'Competitor Address List'!$A$6:$M$205,6)</f>
        <v>78</v>
      </c>
      <c r="K180" s="106">
        <f>VLOOKUP($N180,'Competitor Address List'!$A$6:$M$205,7)</f>
        <v>78</v>
      </c>
      <c r="L180" s="55">
        <f>VLOOKUP($N180,'Competitor Address List'!$A$6:$M$205,9)</f>
        <v>78</v>
      </c>
      <c r="M180" s="107">
        <f>VLOOKUP($N180,'Competitor Address List'!$A$6:$M$205,10)</f>
        <v>78</v>
      </c>
      <c r="N180" s="311">
        <v>78</v>
      </c>
      <c r="O180" s="313">
        <f>VLOOKUP($N180,'Competitor Address List'!$A$6:$M$205,11)</f>
        <v>78</v>
      </c>
      <c r="P180" s="289">
        <f t="shared" ref="P180" si="883">P178+1</f>
        <v>1511.3</v>
      </c>
      <c r="Q180" s="3"/>
      <c r="R180" s="3"/>
      <c r="S180" s="315" t="str">
        <f>IF(VLOOKUP($N180,'Competitor Address List'!$A$6:$M$205,2)=S$25,1,"X")</f>
        <v>X</v>
      </c>
      <c r="T180" s="316" t="str">
        <f>IF(VLOOKUP($N180,'Competitor Address List'!$A$6:$M$205,2)=T$25,1,"X")</f>
        <v>X</v>
      </c>
      <c r="U180" s="316" t="str">
        <f>IF(VLOOKUP($N180,'Competitor Address List'!$A$6:$M$205,2)=U$25,1,"X")</f>
        <v>X</v>
      </c>
      <c r="V180" s="293" t="str">
        <f>IF(OR(VLOOKUP($N180,'Competitor Address List'!$A$6:$M$205,2)=V$25,W180=1),1,"X")</f>
        <v>X</v>
      </c>
      <c r="W180" s="293" t="str">
        <f>IF(VLOOKUP($N180,'Competitor Address List'!$A$6:$M$205,2)=W$25,1,"X")</f>
        <v>X</v>
      </c>
      <c r="X180" s="268">
        <f>IF(VLOOKUP($N180,'Competitor Address List'!$A$6:$M$205,2)=X$25,1,"X")</f>
        <v>1</v>
      </c>
      <c r="Y180" s="297" t="str">
        <f t="shared" ref="Y180" si="884">IF(S180="X","-",$P180)</f>
        <v>-</v>
      </c>
      <c r="Z180" s="299" t="str">
        <f t="shared" ref="Z180" si="885">IF(T180="X","-",$P180)</f>
        <v>-</v>
      </c>
      <c r="AA180" s="299" t="str">
        <f t="shared" ref="AA180" si="886">IF(U180="X","-",$P180)</f>
        <v>-</v>
      </c>
      <c r="AB180" s="286" t="str">
        <f t="shared" ref="AB180" si="887">IF(V180="X","-",$P180)</f>
        <v>-</v>
      </c>
      <c r="AC180" s="286" t="str">
        <f t="shared" ref="AC180" si="888">IF(W180="X","-",$P180)</f>
        <v>-</v>
      </c>
      <c r="AD180" s="282">
        <f>IF(X180="X","-",$P180)</f>
        <v>1511.3</v>
      </c>
      <c r="AE180" s="301" t="str">
        <f t="shared" ref="AE180:AJ180" si="889">IF(Y180="-"," ",RANK(Y180,Y$26:Y$225,$Q$24))</f>
        <v xml:space="preserve"> </v>
      </c>
      <c r="AF180" s="299" t="str">
        <f t="shared" si="889"/>
        <v xml:space="preserve"> </v>
      </c>
      <c r="AG180" s="299" t="str">
        <f t="shared" si="889"/>
        <v xml:space="preserve"> </v>
      </c>
      <c r="AH180" s="286" t="str">
        <f t="shared" si="889"/>
        <v xml:space="preserve"> </v>
      </c>
      <c r="AI180" s="286" t="str">
        <f t="shared" si="889"/>
        <v xml:space="preserve"> </v>
      </c>
      <c r="AJ180" s="268">
        <f t="shared" si="889"/>
        <v>54</v>
      </c>
    </row>
    <row r="181" spans="1:36" ht="20.100000000000001" customHeight="1" x14ac:dyDescent="0.2">
      <c r="A181" s="304"/>
      <c r="B181" s="306"/>
      <c r="C181" s="339"/>
      <c r="D181" s="308"/>
      <c r="E181" s="295"/>
      <c r="F181" s="310"/>
      <c r="G181" s="267"/>
      <c r="H181" s="100">
        <f>VLOOKUP($N180+0.5,'Competitor Address List'!$A$6:$M$205,3)</f>
        <v>78.5</v>
      </c>
      <c r="I181" s="101">
        <f>VLOOKUP($N180+0.5,'Competitor Address List'!$A$6:$M$205,4)</f>
        <v>78.5</v>
      </c>
      <c r="J181" s="100">
        <f>VLOOKUP($N180+0.5,'Competitor Address List'!$A$6:$M$205,6)</f>
        <v>78.5</v>
      </c>
      <c r="K181" s="102">
        <f>VLOOKUP($N180+0.5,'Competitor Address List'!$A$6:$M$205,7)</f>
        <v>78.5</v>
      </c>
      <c r="L181" s="54">
        <f>VLOOKUP($N180+0.5,'Competitor Address List'!$A$6:$M$205,9)</f>
        <v>78.5</v>
      </c>
      <c r="M181" s="103">
        <f>VLOOKUP($N180+0.5,'Competitor Address List'!$A$6:$M$205,10)</f>
        <v>78.5</v>
      </c>
      <c r="N181" s="312"/>
      <c r="O181" s="314" t="e">
        <f>VLOOKUP($N181,'Competitor Address List'!$A$6:$M$65,15)</f>
        <v>#N/A</v>
      </c>
      <c r="P181" s="290"/>
      <c r="Q181" s="3"/>
      <c r="R181" s="3"/>
      <c r="S181" s="315"/>
      <c r="T181" s="316"/>
      <c r="U181" s="316"/>
      <c r="V181" s="293"/>
      <c r="W181" s="293"/>
      <c r="X181" s="268"/>
      <c r="Y181" s="298"/>
      <c r="Z181" s="300"/>
      <c r="AA181" s="300"/>
      <c r="AB181" s="291"/>
      <c r="AC181" s="291"/>
      <c r="AD181" s="283"/>
      <c r="AE181" s="302"/>
      <c r="AF181" s="300"/>
      <c r="AG181" s="300"/>
      <c r="AH181" s="291"/>
      <c r="AI181" s="291"/>
      <c r="AJ181" s="268"/>
    </row>
    <row r="182" spans="1:36" ht="20.100000000000001" customHeight="1" x14ac:dyDescent="0.2">
      <c r="A182" s="303">
        <f>RANK(P182,$P$26:$P$225,$Q$24)</f>
        <v>79</v>
      </c>
      <c r="B182" s="305" t="str">
        <f t="shared" ref="B182" si="890">AE182</f>
        <v xml:space="preserve"> </v>
      </c>
      <c r="C182" s="338" t="str">
        <f t="shared" ref="C182" si="891">AF182</f>
        <v xml:space="preserve"> </v>
      </c>
      <c r="D182" s="307" t="str">
        <f t="shared" ref="D182" si="892">AG182</f>
        <v xml:space="preserve"> </v>
      </c>
      <c r="E182" s="294" t="str">
        <f t="shared" ref="E182" si="893">AH182</f>
        <v xml:space="preserve"> </v>
      </c>
      <c r="F182" s="309" t="str">
        <f t="shared" ref="F182:G182" si="894">AI182</f>
        <v xml:space="preserve"> </v>
      </c>
      <c r="G182" s="266">
        <f t="shared" si="894"/>
        <v>55</v>
      </c>
      <c r="H182" s="104">
        <f>VLOOKUP($N182,'Competitor Address List'!$A$6:$M$205,3)</f>
        <v>79</v>
      </c>
      <c r="I182" s="105">
        <f>VLOOKUP($N182,'Competitor Address List'!$A$6:$M$205,4)</f>
        <v>79</v>
      </c>
      <c r="J182" s="104">
        <f>VLOOKUP($N182,'Competitor Address List'!$A$6:$M$205,6)</f>
        <v>79</v>
      </c>
      <c r="K182" s="106">
        <f>VLOOKUP($N182,'Competitor Address List'!$A$6:$M$205,7)</f>
        <v>79</v>
      </c>
      <c r="L182" s="55">
        <f>VLOOKUP($N182,'Competitor Address List'!$A$6:$M$205,9)</f>
        <v>79</v>
      </c>
      <c r="M182" s="107">
        <f>VLOOKUP($N182,'Competitor Address List'!$A$6:$M$205,10)</f>
        <v>79</v>
      </c>
      <c r="N182" s="311">
        <v>79</v>
      </c>
      <c r="O182" s="313">
        <f>VLOOKUP($N182,'Competitor Address List'!$A$6:$M$205,11)</f>
        <v>79</v>
      </c>
      <c r="P182" s="289">
        <f t="shared" ref="P182" si="895">P180+1</f>
        <v>1512.3</v>
      </c>
      <c r="Q182" s="3"/>
      <c r="R182" s="3"/>
      <c r="S182" s="315" t="str">
        <f>IF(VLOOKUP($N182,'Competitor Address List'!$A$6:$M$205,2)=S$25,1,"X")</f>
        <v>X</v>
      </c>
      <c r="T182" s="316" t="str">
        <f>IF(VLOOKUP($N182,'Competitor Address List'!$A$6:$M$205,2)=T$25,1,"X")</f>
        <v>X</v>
      </c>
      <c r="U182" s="316" t="str">
        <f>IF(VLOOKUP($N182,'Competitor Address List'!$A$6:$M$205,2)=U$25,1,"X")</f>
        <v>X</v>
      </c>
      <c r="V182" s="293" t="str">
        <f>IF(OR(VLOOKUP($N182,'Competitor Address List'!$A$6:$M$205,2)=V$25,W182=1),1,"X")</f>
        <v>X</v>
      </c>
      <c r="W182" s="293" t="str">
        <f>IF(VLOOKUP($N182,'Competitor Address List'!$A$6:$M$205,2)=W$25,1,"X")</f>
        <v>X</v>
      </c>
      <c r="X182" s="268">
        <f>IF(VLOOKUP($N182,'Competitor Address List'!$A$6:$M$205,2)=X$25,1,"X")</f>
        <v>1</v>
      </c>
      <c r="Y182" s="297" t="str">
        <f t="shared" ref="Y182" si="896">IF(S182="X","-",$P182)</f>
        <v>-</v>
      </c>
      <c r="Z182" s="299" t="str">
        <f t="shared" ref="Z182" si="897">IF(T182="X","-",$P182)</f>
        <v>-</v>
      </c>
      <c r="AA182" s="299" t="str">
        <f t="shared" ref="AA182" si="898">IF(U182="X","-",$P182)</f>
        <v>-</v>
      </c>
      <c r="AB182" s="286" t="str">
        <f t="shared" ref="AB182" si="899">IF(V182="X","-",$P182)</f>
        <v>-</v>
      </c>
      <c r="AC182" s="286" t="str">
        <f t="shared" ref="AC182" si="900">IF(W182="X","-",$P182)</f>
        <v>-</v>
      </c>
      <c r="AD182" s="282">
        <f>IF(X182="X","-",$P182)</f>
        <v>1512.3</v>
      </c>
      <c r="AE182" s="301" t="str">
        <f t="shared" ref="AE182:AJ182" si="901">IF(Y182="-"," ",RANK(Y182,Y$26:Y$225,$Q$24))</f>
        <v xml:space="preserve"> </v>
      </c>
      <c r="AF182" s="299" t="str">
        <f t="shared" si="901"/>
        <v xml:space="preserve"> </v>
      </c>
      <c r="AG182" s="299" t="str">
        <f t="shared" si="901"/>
        <v xml:space="preserve"> </v>
      </c>
      <c r="AH182" s="286" t="str">
        <f t="shared" si="901"/>
        <v xml:space="preserve"> </v>
      </c>
      <c r="AI182" s="286" t="str">
        <f t="shared" si="901"/>
        <v xml:space="preserve"> </v>
      </c>
      <c r="AJ182" s="268">
        <f t="shared" si="901"/>
        <v>55</v>
      </c>
    </row>
    <row r="183" spans="1:36" ht="20.100000000000001" customHeight="1" x14ac:dyDescent="0.2">
      <c r="A183" s="304"/>
      <c r="B183" s="306"/>
      <c r="C183" s="339"/>
      <c r="D183" s="308"/>
      <c r="E183" s="295"/>
      <c r="F183" s="310"/>
      <c r="G183" s="267"/>
      <c r="H183" s="100">
        <f>VLOOKUP($N182+0.5,'Competitor Address List'!$A$6:$M$205,3)</f>
        <v>79.5</v>
      </c>
      <c r="I183" s="101">
        <f>VLOOKUP($N182+0.5,'Competitor Address List'!$A$6:$M$205,4)</f>
        <v>79.5</v>
      </c>
      <c r="J183" s="100">
        <f>VLOOKUP($N182+0.5,'Competitor Address List'!$A$6:$M$205,6)</f>
        <v>79.5</v>
      </c>
      <c r="K183" s="102">
        <f>VLOOKUP($N182+0.5,'Competitor Address List'!$A$6:$M$205,7)</f>
        <v>79.5</v>
      </c>
      <c r="L183" s="54">
        <f>VLOOKUP($N182+0.5,'Competitor Address List'!$A$6:$M$205,9)</f>
        <v>79.5</v>
      </c>
      <c r="M183" s="103">
        <f>VLOOKUP($N182+0.5,'Competitor Address List'!$A$6:$M$205,10)</f>
        <v>79.5</v>
      </c>
      <c r="N183" s="312"/>
      <c r="O183" s="314" t="e">
        <f>VLOOKUP($N183,'Competitor Address List'!$A$6:$M$65,15)</f>
        <v>#N/A</v>
      </c>
      <c r="P183" s="290"/>
      <c r="Q183" s="3"/>
      <c r="R183" s="3"/>
      <c r="S183" s="315"/>
      <c r="T183" s="316"/>
      <c r="U183" s="316"/>
      <c r="V183" s="293"/>
      <c r="W183" s="293"/>
      <c r="X183" s="268"/>
      <c r="Y183" s="298"/>
      <c r="Z183" s="300"/>
      <c r="AA183" s="300"/>
      <c r="AB183" s="291"/>
      <c r="AC183" s="291"/>
      <c r="AD183" s="283"/>
      <c r="AE183" s="302"/>
      <c r="AF183" s="300"/>
      <c r="AG183" s="300"/>
      <c r="AH183" s="291"/>
      <c r="AI183" s="291"/>
      <c r="AJ183" s="268"/>
    </row>
    <row r="184" spans="1:36" ht="20.100000000000001" customHeight="1" x14ac:dyDescent="0.2">
      <c r="A184" s="303">
        <f>RANK(P184,$P$26:$P$225,$Q$24)</f>
        <v>80</v>
      </c>
      <c r="B184" s="305" t="str">
        <f t="shared" ref="B184" si="902">AE184</f>
        <v xml:space="preserve"> </v>
      </c>
      <c r="C184" s="338" t="str">
        <f t="shared" ref="C184" si="903">AF184</f>
        <v xml:space="preserve"> </v>
      </c>
      <c r="D184" s="307" t="str">
        <f t="shared" ref="D184" si="904">AG184</f>
        <v xml:space="preserve"> </v>
      </c>
      <c r="E184" s="294" t="str">
        <f t="shared" ref="E184" si="905">AH184</f>
        <v xml:space="preserve"> </v>
      </c>
      <c r="F184" s="309" t="str">
        <f t="shared" ref="F184:G184" si="906">AI184</f>
        <v xml:space="preserve"> </v>
      </c>
      <c r="G184" s="266">
        <f t="shared" si="906"/>
        <v>56</v>
      </c>
      <c r="H184" s="104">
        <f>VLOOKUP($N184,'Competitor Address List'!$A$6:$M$205,3)</f>
        <v>80</v>
      </c>
      <c r="I184" s="105">
        <f>VLOOKUP($N184,'Competitor Address List'!$A$6:$M$205,4)</f>
        <v>80</v>
      </c>
      <c r="J184" s="104">
        <f>VLOOKUP($N184,'Competitor Address List'!$A$6:$M$205,6)</f>
        <v>80</v>
      </c>
      <c r="K184" s="106">
        <f>VLOOKUP($N184,'Competitor Address List'!$A$6:$M$205,7)</f>
        <v>80</v>
      </c>
      <c r="L184" s="55">
        <f>VLOOKUP($N184,'Competitor Address List'!$A$6:$M$205,9)</f>
        <v>80</v>
      </c>
      <c r="M184" s="107">
        <f>VLOOKUP($N184,'Competitor Address List'!$A$6:$M$205,10)</f>
        <v>80</v>
      </c>
      <c r="N184" s="311">
        <v>80</v>
      </c>
      <c r="O184" s="313">
        <f>VLOOKUP($N184,'Competitor Address List'!$A$6:$M$205,11)</f>
        <v>80</v>
      </c>
      <c r="P184" s="289">
        <f t="shared" ref="P184" si="907">P182+1</f>
        <v>1513.3</v>
      </c>
      <c r="Q184" s="3"/>
      <c r="R184" s="3"/>
      <c r="S184" s="315" t="str">
        <f>IF(VLOOKUP($N184,'Competitor Address List'!$A$6:$M$205,2)=S$25,1,"X")</f>
        <v>X</v>
      </c>
      <c r="T184" s="316" t="str">
        <f>IF(VLOOKUP($N184,'Competitor Address List'!$A$6:$M$205,2)=T$25,1,"X")</f>
        <v>X</v>
      </c>
      <c r="U184" s="316" t="str">
        <f>IF(VLOOKUP($N184,'Competitor Address List'!$A$6:$M$205,2)=U$25,1,"X")</f>
        <v>X</v>
      </c>
      <c r="V184" s="293" t="str">
        <f>IF(OR(VLOOKUP($N184,'Competitor Address List'!$A$6:$M$205,2)=V$25,W184=1),1,"X")</f>
        <v>X</v>
      </c>
      <c r="W184" s="293" t="str">
        <f>IF(VLOOKUP($N184,'Competitor Address List'!$A$6:$M$205,2)=W$25,1,"X")</f>
        <v>X</v>
      </c>
      <c r="X184" s="268">
        <f>IF(VLOOKUP($N184,'Competitor Address List'!$A$6:$M$205,2)=X$25,1,"X")</f>
        <v>1</v>
      </c>
      <c r="Y184" s="297" t="str">
        <f t="shared" ref="Y184" si="908">IF(S184="X","-",$P184)</f>
        <v>-</v>
      </c>
      <c r="Z184" s="299" t="str">
        <f t="shared" ref="Z184" si="909">IF(T184="X","-",$P184)</f>
        <v>-</v>
      </c>
      <c r="AA184" s="299" t="str">
        <f t="shared" ref="AA184" si="910">IF(U184="X","-",$P184)</f>
        <v>-</v>
      </c>
      <c r="AB184" s="286" t="str">
        <f t="shared" ref="AB184" si="911">IF(V184="X","-",$P184)</f>
        <v>-</v>
      </c>
      <c r="AC184" s="286" t="str">
        <f t="shared" ref="AC184" si="912">IF(W184="X","-",$P184)</f>
        <v>-</v>
      </c>
      <c r="AD184" s="282">
        <f>IF(X184="X","-",$P184)</f>
        <v>1513.3</v>
      </c>
      <c r="AE184" s="301" t="str">
        <f t="shared" ref="AE184:AJ184" si="913">IF(Y184="-"," ",RANK(Y184,Y$26:Y$225,$Q$24))</f>
        <v xml:space="preserve"> </v>
      </c>
      <c r="AF184" s="299" t="str">
        <f t="shared" si="913"/>
        <v xml:space="preserve"> </v>
      </c>
      <c r="AG184" s="299" t="str">
        <f t="shared" si="913"/>
        <v xml:space="preserve"> </v>
      </c>
      <c r="AH184" s="286" t="str">
        <f t="shared" si="913"/>
        <v xml:space="preserve"> </v>
      </c>
      <c r="AI184" s="286" t="str">
        <f t="shared" si="913"/>
        <v xml:space="preserve"> </v>
      </c>
      <c r="AJ184" s="268">
        <f t="shared" si="913"/>
        <v>56</v>
      </c>
    </row>
    <row r="185" spans="1:36" ht="20.100000000000001" customHeight="1" x14ac:dyDescent="0.2">
      <c r="A185" s="304"/>
      <c r="B185" s="306"/>
      <c r="C185" s="339"/>
      <c r="D185" s="308"/>
      <c r="E185" s="295"/>
      <c r="F185" s="310"/>
      <c r="G185" s="267"/>
      <c r="H185" s="100">
        <f>VLOOKUP($N184+0.5,'Competitor Address List'!$A$6:$M$205,3)</f>
        <v>80.5</v>
      </c>
      <c r="I185" s="101">
        <f>VLOOKUP($N184+0.5,'Competitor Address List'!$A$6:$M$205,4)</f>
        <v>80.5</v>
      </c>
      <c r="J185" s="100">
        <f>VLOOKUP($N184+0.5,'Competitor Address List'!$A$6:$M$205,6)</f>
        <v>80.5</v>
      </c>
      <c r="K185" s="102">
        <f>VLOOKUP($N184+0.5,'Competitor Address List'!$A$6:$M$205,7)</f>
        <v>80.5</v>
      </c>
      <c r="L185" s="54">
        <f>VLOOKUP($N184+0.5,'Competitor Address List'!$A$6:$M$205,9)</f>
        <v>80.5</v>
      </c>
      <c r="M185" s="103">
        <f>VLOOKUP($N184+0.5,'Competitor Address List'!$A$6:$M$205,10)</f>
        <v>80.5</v>
      </c>
      <c r="N185" s="312"/>
      <c r="O185" s="314" t="e">
        <f>VLOOKUP($N185,'Competitor Address List'!$A$6:$M$65,15)</f>
        <v>#N/A</v>
      </c>
      <c r="P185" s="290"/>
      <c r="Q185" s="3"/>
      <c r="R185" s="3"/>
      <c r="S185" s="315"/>
      <c r="T185" s="316"/>
      <c r="U185" s="316"/>
      <c r="V185" s="293"/>
      <c r="W185" s="293"/>
      <c r="X185" s="268"/>
      <c r="Y185" s="298"/>
      <c r="Z185" s="300"/>
      <c r="AA185" s="300"/>
      <c r="AB185" s="291"/>
      <c r="AC185" s="291"/>
      <c r="AD185" s="283"/>
      <c r="AE185" s="302"/>
      <c r="AF185" s="300"/>
      <c r="AG185" s="300"/>
      <c r="AH185" s="291"/>
      <c r="AI185" s="291"/>
      <c r="AJ185" s="268"/>
    </row>
    <row r="186" spans="1:36" ht="20.100000000000001" customHeight="1" x14ac:dyDescent="0.2">
      <c r="A186" s="303">
        <f>RANK(P186,$P$26:$P$225,$Q$24)</f>
        <v>81</v>
      </c>
      <c r="B186" s="305" t="str">
        <f t="shared" ref="B186" si="914">AE186</f>
        <v xml:space="preserve"> </v>
      </c>
      <c r="C186" s="338" t="str">
        <f t="shared" ref="C186" si="915">AF186</f>
        <v xml:space="preserve"> </v>
      </c>
      <c r="D186" s="307" t="str">
        <f t="shared" ref="D186" si="916">AG186</f>
        <v xml:space="preserve"> </v>
      </c>
      <c r="E186" s="294" t="str">
        <f t="shared" ref="E186" si="917">AH186</f>
        <v xml:space="preserve"> </v>
      </c>
      <c r="F186" s="309" t="str">
        <f t="shared" ref="F186:G186" si="918">AI186</f>
        <v xml:space="preserve"> </v>
      </c>
      <c r="G186" s="266">
        <f t="shared" si="918"/>
        <v>57</v>
      </c>
      <c r="H186" s="104">
        <f>VLOOKUP($N186,'Competitor Address List'!$A$6:$M$205,3)</f>
        <v>81</v>
      </c>
      <c r="I186" s="105">
        <f>VLOOKUP($N186,'Competitor Address List'!$A$6:$M$205,4)</f>
        <v>81</v>
      </c>
      <c r="J186" s="104">
        <f>VLOOKUP($N186,'Competitor Address List'!$A$6:$M$205,6)</f>
        <v>81</v>
      </c>
      <c r="K186" s="106">
        <f>VLOOKUP($N186,'Competitor Address List'!$A$6:$M$205,7)</f>
        <v>81</v>
      </c>
      <c r="L186" s="55">
        <f>VLOOKUP($N186,'Competitor Address List'!$A$6:$M$205,9)</f>
        <v>81</v>
      </c>
      <c r="M186" s="107">
        <f>VLOOKUP($N186,'Competitor Address List'!$A$6:$M$205,10)</f>
        <v>81</v>
      </c>
      <c r="N186" s="311">
        <v>81</v>
      </c>
      <c r="O186" s="313">
        <f>VLOOKUP($N186,'Competitor Address List'!$A$6:$M$205,11)</f>
        <v>81</v>
      </c>
      <c r="P186" s="289">
        <f t="shared" ref="P186" si="919">P184+1</f>
        <v>1514.3</v>
      </c>
      <c r="Q186" s="3"/>
      <c r="R186" s="3"/>
      <c r="S186" s="315" t="str">
        <f>IF(VLOOKUP($N186,'Competitor Address List'!$A$6:$M$205,2)=S$25,1,"X")</f>
        <v>X</v>
      </c>
      <c r="T186" s="316" t="str">
        <f>IF(VLOOKUP($N186,'Competitor Address List'!$A$6:$M$205,2)=T$25,1,"X")</f>
        <v>X</v>
      </c>
      <c r="U186" s="316" t="str">
        <f>IF(VLOOKUP($N186,'Competitor Address List'!$A$6:$M$205,2)=U$25,1,"X")</f>
        <v>X</v>
      </c>
      <c r="V186" s="293" t="str">
        <f>IF(OR(VLOOKUP($N186,'Competitor Address List'!$A$6:$M$205,2)=V$25,W186=1),1,"X")</f>
        <v>X</v>
      </c>
      <c r="W186" s="293" t="str">
        <f>IF(VLOOKUP($N186,'Competitor Address List'!$A$6:$M$205,2)=W$25,1,"X")</f>
        <v>X</v>
      </c>
      <c r="X186" s="268">
        <f>IF(VLOOKUP($N186,'Competitor Address List'!$A$6:$M$205,2)=X$25,1,"X")</f>
        <v>1</v>
      </c>
      <c r="Y186" s="297" t="str">
        <f t="shared" ref="Y186" si="920">IF(S186="X","-",$P186)</f>
        <v>-</v>
      </c>
      <c r="Z186" s="299" t="str">
        <f t="shared" ref="Z186" si="921">IF(T186="X","-",$P186)</f>
        <v>-</v>
      </c>
      <c r="AA186" s="299" t="str">
        <f t="shared" ref="AA186" si="922">IF(U186="X","-",$P186)</f>
        <v>-</v>
      </c>
      <c r="AB186" s="286" t="str">
        <f t="shared" ref="AB186" si="923">IF(V186="X","-",$P186)</f>
        <v>-</v>
      </c>
      <c r="AC186" s="286" t="str">
        <f t="shared" ref="AC186" si="924">IF(W186="X","-",$P186)</f>
        <v>-</v>
      </c>
      <c r="AD186" s="282">
        <f>IF(X186="X","-",$P186)</f>
        <v>1514.3</v>
      </c>
      <c r="AE186" s="301" t="str">
        <f t="shared" ref="AE186:AJ186" si="925">IF(Y186="-"," ",RANK(Y186,Y$26:Y$225,$Q$24))</f>
        <v xml:space="preserve"> </v>
      </c>
      <c r="AF186" s="299" t="str">
        <f t="shared" si="925"/>
        <v xml:space="preserve"> </v>
      </c>
      <c r="AG186" s="299" t="str">
        <f t="shared" si="925"/>
        <v xml:space="preserve"> </v>
      </c>
      <c r="AH186" s="286" t="str">
        <f t="shared" si="925"/>
        <v xml:space="preserve"> </v>
      </c>
      <c r="AI186" s="286" t="str">
        <f t="shared" si="925"/>
        <v xml:space="preserve"> </v>
      </c>
      <c r="AJ186" s="268">
        <f t="shared" si="925"/>
        <v>57</v>
      </c>
    </row>
    <row r="187" spans="1:36" ht="20.100000000000001" customHeight="1" x14ac:dyDescent="0.2">
      <c r="A187" s="304"/>
      <c r="B187" s="306"/>
      <c r="C187" s="339"/>
      <c r="D187" s="308"/>
      <c r="E187" s="295"/>
      <c r="F187" s="310"/>
      <c r="G187" s="267"/>
      <c r="H187" s="100">
        <f>VLOOKUP($N186+0.5,'Competitor Address List'!$A$6:$M$205,3)</f>
        <v>81.5</v>
      </c>
      <c r="I187" s="101">
        <f>VLOOKUP($N186+0.5,'Competitor Address List'!$A$6:$M$205,4)</f>
        <v>81.5</v>
      </c>
      <c r="J187" s="100">
        <f>VLOOKUP($N186+0.5,'Competitor Address List'!$A$6:$M$205,6)</f>
        <v>81.5</v>
      </c>
      <c r="K187" s="102">
        <f>VLOOKUP($N186+0.5,'Competitor Address List'!$A$6:$M$205,7)</f>
        <v>81.5</v>
      </c>
      <c r="L187" s="54">
        <f>VLOOKUP($N186+0.5,'Competitor Address List'!$A$6:$M$205,9)</f>
        <v>81.5</v>
      </c>
      <c r="M187" s="103">
        <f>VLOOKUP($N186+0.5,'Competitor Address List'!$A$6:$M$205,10)</f>
        <v>81.5</v>
      </c>
      <c r="N187" s="312"/>
      <c r="O187" s="314" t="e">
        <f>VLOOKUP($N187,'Competitor Address List'!$A$6:$M$65,15)</f>
        <v>#N/A</v>
      </c>
      <c r="P187" s="290"/>
      <c r="Q187" s="3"/>
      <c r="R187" s="3"/>
      <c r="S187" s="318"/>
      <c r="T187" s="316"/>
      <c r="U187" s="299"/>
      <c r="V187" s="286"/>
      <c r="W187" s="286"/>
      <c r="X187" s="268"/>
      <c r="Y187" s="298"/>
      <c r="Z187" s="300"/>
      <c r="AA187" s="300"/>
      <c r="AB187" s="291"/>
      <c r="AC187" s="291"/>
      <c r="AD187" s="283"/>
      <c r="AE187" s="302"/>
      <c r="AF187" s="300"/>
      <c r="AG187" s="300"/>
      <c r="AH187" s="291"/>
      <c r="AI187" s="291"/>
      <c r="AJ187" s="268"/>
    </row>
    <row r="188" spans="1:36" ht="20.100000000000001" customHeight="1" x14ac:dyDescent="0.2">
      <c r="A188" s="303">
        <f>RANK(P188,$P$26:$P$225,$Q$24)</f>
        <v>82</v>
      </c>
      <c r="B188" s="305" t="str">
        <f t="shared" ref="B188" si="926">AE188</f>
        <v xml:space="preserve"> </v>
      </c>
      <c r="C188" s="338" t="str">
        <f t="shared" ref="C188" si="927">AF188</f>
        <v xml:space="preserve"> </v>
      </c>
      <c r="D188" s="307" t="str">
        <f t="shared" ref="D188" si="928">AG188</f>
        <v xml:space="preserve"> </v>
      </c>
      <c r="E188" s="294" t="str">
        <f t="shared" ref="E188" si="929">AH188</f>
        <v xml:space="preserve"> </v>
      </c>
      <c r="F188" s="309" t="str">
        <f t="shared" ref="F188:G188" si="930">AI188</f>
        <v xml:space="preserve"> </v>
      </c>
      <c r="G188" s="266">
        <f t="shared" si="930"/>
        <v>58</v>
      </c>
      <c r="H188" s="104">
        <f>VLOOKUP($N188,'Competitor Address List'!$A$6:$M$205,3)</f>
        <v>82</v>
      </c>
      <c r="I188" s="105">
        <f>VLOOKUP($N188,'Competitor Address List'!$A$6:$M$205,4)</f>
        <v>82</v>
      </c>
      <c r="J188" s="104">
        <f>VLOOKUP($N188,'Competitor Address List'!$A$6:$M$205,6)</f>
        <v>82</v>
      </c>
      <c r="K188" s="106">
        <f>VLOOKUP($N188,'Competitor Address List'!$A$6:$M$205,7)</f>
        <v>82</v>
      </c>
      <c r="L188" s="55">
        <f>VLOOKUP($N188,'Competitor Address List'!$A$6:$M$205,9)</f>
        <v>82</v>
      </c>
      <c r="M188" s="107">
        <f>VLOOKUP($N188,'Competitor Address List'!$A$6:$M$205,10)</f>
        <v>82</v>
      </c>
      <c r="N188" s="311">
        <v>82</v>
      </c>
      <c r="O188" s="313">
        <f>VLOOKUP($N188,'Competitor Address List'!$A$6:$M$205,11)</f>
        <v>82</v>
      </c>
      <c r="P188" s="289">
        <f t="shared" ref="P188" si="931">P186+1</f>
        <v>1515.3</v>
      </c>
      <c r="Q188" s="3"/>
      <c r="R188" s="3"/>
      <c r="S188" s="315" t="str">
        <f>IF(VLOOKUP($N188,'Competitor Address List'!$A$6:$M$205,2)=S$25,1,"X")</f>
        <v>X</v>
      </c>
      <c r="T188" s="316" t="str">
        <f>IF(VLOOKUP($N188,'Competitor Address List'!$A$6:$M$205,2)=T$25,1,"X")</f>
        <v>X</v>
      </c>
      <c r="U188" s="316" t="str">
        <f>IF(VLOOKUP($N188,'Competitor Address List'!$A$6:$M$205,2)=U$25,1,"X")</f>
        <v>X</v>
      </c>
      <c r="V188" s="293" t="str">
        <f>IF(OR(VLOOKUP($N188,'Competitor Address List'!$A$6:$M$205,2)=V$25,W188=1),1,"X")</f>
        <v>X</v>
      </c>
      <c r="W188" s="293" t="str">
        <f>IF(VLOOKUP($N188,'Competitor Address List'!$A$6:$M$205,2)=W$25,1,"X")</f>
        <v>X</v>
      </c>
      <c r="X188" s="268">
        <f>IF(VLOOKUP($N188,'Competitor Address List'!$A$6:$M$205,2)=X$25,1,"X")</f>
        <v>1</v>
      </c>
      <c r="Y188" s="297" t="str">
        <f t="shared" ref="Y188" si="932">IF(S188="X","-",$P188)</f>
        <v>-</v>
      </c>
      <c r="Z188" s="299" t="str">
        <f t="shared" ref="Z188" si="933">IF(T188="X","-",$P188)</f>
        <v>-</v>
      </c>
      <c r="AA188" s="299" t="str">
        <f t="shared" ref="AA188" si="934">IF(U188="X","-",$P188)</f>
        <v>-</v>
      </c>
      <c r="AB188" s="286" t="str">
        <f t="shared" ref="AB188" si="935">IF(V188="X","-",$P188)</f>
        <v>-</v>
      </c>
      <c r="AC188" s="286" t="str">
        <f t="shared" ref="AC188" si="936">IF(W188="X","-",$P188)</f>
        <v>-</v>
      </c>
      <c r="AD188" s="282">
        <f>IF(X188="X","-",$P188)</f>
        <v>1515.3</v>
      </c>
      <c r="AE188" s="301" t="str">
        <f t="shared" ref="AE188:AJ188" si="937">IF(Y188="-"," ",RANK(Y188,Y$26:Y$225,$Q$24))</f>
        <v xml:space="preserve"> </v>
      </c>
      <c r="AF188" s="299" t="str">
        <f t="shared" si="937"/>
        <v xml:space="preserve"> </v>
      </c>
      <c r="AG188" s="299" t="str">
        <f t="shared" si="937"/>
        <v xml:space="preserve"> </v>
      </c>
      <c r="AH188" s="286" t="str">
        <f t="shared" si="937"/>
        <v xml:space="preserve"> </v>
      </c>
      <c r="AI188" s="286" t="str">
        <f t="shared" si="937"/>
        <v xml:space="preserve"> </v>
      </c>
      <c r="AJ188" s="268">
        <f t="shared" si="937"/>
        <v>58</v>
      </c>
    </row>
    <row r="189" spans="1:36" ht="20.100000000000001" customHeight="1" x14ac:dyDescent="0.2">
      <c r="A189" s="304"/>
      <c r="B189" s="306"/>
      <c r="C189" s="339"/>
      <c r="D189" s="308"/>
      <c r="E189" s="295"/>
      <c r="F189" s="310"/>
      <c r="G189" s="267"/>
      <c r="H189" s="100">
        <f>VLOOKUP($N188+0.5,'Competitor Address List'!$A$6:$M$205,3)</f>
        <v>82.5</v>
      </c>
      <c r="I189" s="101">
        <f>VLOOKUP($N188+0.5,'Competitor Address List'!$A$6:$M$205,4)</f>
        <v>82.5</v>
      </c>
      <c r="J189" s="100">
        <f>VLOOKUP($N188+0.5,'Competitor Address List'!$A$6:$M$205,6)</f>
        <v>82.5</v>
      </c>
      <c r="K189" s="102">
        <f>VLOOKUP($N188+0.5,'Competitor Address List'!$A$6:$M$205,7)</f>
        <v>82.5</v>
      </c>
      <c r="L189" s="54">
        <f>VLOOKUP($N188+0.5,'Competitor Address List'!$A$6:$M$205,9)</f>
        <v>82.5</v>
      </c>
      <c r="M189" s="103">
        <f>VLOOKUP($N188+0.5,'Competitor Address List'!$A$6:$M$205,10)</f>
        <v>82.5</v>
      </c>
      <c r="N189" s="312"/>
      <c r="O189" s="314" t="e">
        <f>VLOOKUP($N189,'Competitor Address List'!$A$6:$M$65,15)</f>
        <v>#N/A</v>
      </c>
      <c r="P189" s="290"/>
      <c r="Q189" s="3"/>
      <c r="R189" s="3"/>
      <c r="S189" s="315"/>
      <c r="T189" s="316"/>
      <c r="U189" s="316"/>
      <c r="V189" s="293"/>
      <c r="W189" s="293"/>
      <c r="X189" s="268"/>
      <c r="Y189" s="298"/>
      <c r="Z189" s="300"/>
      <c r="AA189" s="300"/>
      <c r="AB189" s="291"/>
      <c r="AC189" s="291"/>
      <c r="AD189" s="283"/>
      <c r="AE189" s="302"/>
      <c r="AF189" s="300"/>
      <c r="AG189" s="300"/>
      <c r="AH189" s="291"/>
      <c r="AI189" s="291"/>
      <c r="AJ189" s="268"/>
    </row>
    <row r="190" spans="1:36" ht="20.100000000000001" customHeight="1" x14ac:dyDescent="0.2">
      <c r="A190" s="303">
        <f>RANK(P190,$P$26:$P$225,$Q$24)</f>
        <v>83</v>
      </c>
      <c r="B190" s="305" t="str">
        <f t="shared" ref="B190" si="938">AE190</f>
        <v xml:space="preserve"> </v>
      </c>
      <c r="C190" s="338" t="str">
        <f t="shared" ref="C190" si="939">AF190</f>
        <v xml:space="preserve"> </v>
      </c>
      <c r="D190" s="307" t="str">
        <f t="shared" ref="D190" si="940">AG190</f>
        <v xml:space="preserve"> </v>
      </c>
      <c r="E190" s="294" t="str">
        <f t="shared" ref="E190" si="941">AH190</f>
        <v xml:space="preserve"> </v>
      </c>
      <c r="F190" s="309" t="str">
        <f t="shared" ref="F190:G190" si="942">AI190</f>
        <v xml:space="preserve"> </v>
      </c>
      <c r="G190" s="266">
        <f t="shared" si="942"/>
        <v>59</v>
      </c>
      <c r="H190" s="104">
        <f>VLOOKUP($N190,'Competitor Address List'!$A$6:$M$205,3)</f>
        <v>83</v>
      </c>
      <c r="I190" s="105">
        <f>VLOOKUP($N190,'Competitor Address List'!$A$6:$M$205,4)</f>
        <v>83</v>
      </c>
      <c r="J190" s="104">
        <f>VLOOKUP($N190,'Competitor Address List'!$A$6:$M$205,6)</f>
        <v>83</v>
      </c>
      <c r="K190" s="106">
        <f>VLOOKUP($N190,'Competitor Address List'!$A$6:$M$205,7)</f>
        <v>83</v>
      </c>
      <c r="L190" s="55">
        <f>VLOOKUP($N190,'Competitor Address List'!$A$6:$M$205,9)</f>
        <v>83</v>
      </c>
      <c r="M190" s="107">
        <f>VLOOKUP($N190,'Competitor Address List'!$A$6:$M$205,10)</f>
        <v>83</v>
      </c>
      <c r="N190" s="311">
        <v>83</v>
      </c>
      <c r="O190" s="313">
        <f>VLOOKUP($N190,'Competitor Address List'!$A$6:$M$205,11)</f>
        <v>83</v>
      </c>
      <c r="P190" s="289">
        <f t="shared" ref="P190" si="943">P188+1</f>
        <v>1516.3</v>
      </c>
      <c r="Q190" s="3"/>
      <c r="R190" s="3"/>
      <c r="S190" s="317" t="str">
        <f>IF(VLOOKUP($N190,'Competitor Address List'!$A$6:$M$205,2)=S$25,1,"X")</f>
        <v>X</v>
      </c>
      <c r="T190" s="316" t="str">
        <f>IF(VLOOKUP($N190,'Competitor Address List'!$A$6:$M$205,2)=T$25,1,"X")</f>
        <v>X</v>
      </c>
      <c r="U190" s="300" t="str">
        <f>IF(VLOOKUP($N190,'Competitor Address List'!$A$6:$M$205,2)=U$25,1,"X")</f>
        <v>X</v>
      </c>
      <c r="V190" s="291" t="str">
        <f>IF(OR(VLOOKUP($N190,'Competitor Address List'!$A$6:$M$205,2)=V$25,W190=1),1,"X")</f>
        <v>X</v>
      </c>
      <c r="W190" s="291" t="str">
        <f>IF(VLOOKUP($N190,'Competitor Address List'!$A$6:$M$205,2)=W$25,1,"X")</f>
        <v>X</v>
      </c>
      <c r="X190" s="268">
        <f>IF(VLOOKUP($N190,'Competitor Address List'!$A$6:$M$205,2)=X$25,1,"X")</f>
        <v>1</v>
      </c>
      <c r="Y190" s="297" t="str">
        <f t="shared" ref="Y190" si="944">IF(S190="X","-",$P190)</f>
        <v>-</v>
      </c>
      <c r="Z190" s="299" t="str">
        <f t="shared" ref="Z190" si="945">IF(T190="X","-",$P190)</f>
        <v>-</v>
      </c>
      <c r="AA190" s="299" t="str">
        <f t="shared" ref="AA190" si="946">IF(U190="X","-",$P190)</f>
        <v>-</v>
      </c>
      <c r="AB190" s="286" t="str">
        <f t="shared" ref="AB190" si="947">IF(V190="X","-",$P190)</f>
        <v>-</v>
      </c>
      <c r="AC190" s="286" t="str">
        <f t="shared" ref="AC190" si="948">IF(W190="X","-",$P190)</f>
        <v>-</v>
      </c>
      <c r="AD190" s="282">
        <f>IF(X190="X","-",$P190)</f>
        <v>1516.3</v>
      </c>
      <c r="AE190" s="301" t="str">
        <f t="shared" ref="AE190:AJ190" si="949">IF(Y190="-"," ",RANK(Y190,Y$26:Y$225,$Q$24))</f>
        <v xml:space="preserve"> </v>
      </c>
      <c r="AF190" s="299" t="str">
        <f t="shared" si="949"/>
        <v xml:space="preserve"> </v>
      </c>
      <c r="AG190" s="299" t="str">
        <f t="shared" si="949"/>
        <v xml:space="preserve"> </v>
      </c>
      <c r="AH190" s="286" t="str">
        <f t="shared" si="949"/>
        <v xml:space="preserve"> </v>
      </c>
      <c r="AI190" s="286" t="str">
        <f t="shared" si="949"/>
        <v xml:space="preserve"> </v>
      </c>
      <c r="AJ190" s="268">
        <f t="shared" si="949"/>
        <v>59</v>
      </c>
    </row>
    <row r="191" spans="1:36" ht="20.100000000000001" customHeight="1" x14ac:dyDescent="0.2">
      <c r="A191" s="304"/>
      <c r="B191" s="306"/>
      <c r="C191" s="339"/>
      <c r="D191" s="308"/>
      <c r="E191" s="295"/>
      <c r="F191" s="310"/>
      <c r="G191" s="267"/>
      <c r="H191" s="100">
        <f>VLOOKUP($N190+0.5,'Competitor Address List'!$A$6:$M$205,3)</f>
        <v>83.5</v>
      </c>
      <c r="I191" s="101">
        <f>VLOOKUP($N190+0.5,'Competitor Address List'!$A$6:$M$205,4)</f>
        <v>83.5</v>
      </c>
      <c r="J191" s="100">
        <f>VLOOKUP($N190+0.5,'Competitor Address List'!$A$6:$M$205,6)</f>
        <v>83.5</v>
      </c>
      <c r="K191" s="102">
        <f>VLOOKUP($N190+0.5,'Competitor Address List'!$A$6:$M$205,7)</f>
        <v>83.5</v>
      </c>
      <c r="L191" s="54">
        <f>VLOOKUP($N190+0.5,'Competitor Address List'!$A$6:$M$205,9)</f>
        <v>83.5</v>
      </c>
      <c r="M191" s="103">
        <f>VLOOKUP($N190+0.5,'Competitor Address List'!$A$6:$M$205,10)</f>
        <v>83.5</v>
      </c>
      <c r="N191" s="312"/>
      <c r="O191" s="314" t="e">
        <f>VLOOKUP($N191,'Competitor Address List'!$A$6:$M$65,15)</f>
        <v>#N/A</v>
      </c>
      <c r="P191" s="290"/>
      <c r="Q191" s="3"/>
      <c r="R191" s="3"/>
      <c r="S191" s="318"/>
      <c r="T191" s="316"/>
      <c r="U191" s="299"/>
      <c r="V191" s="286"/>
      <c r="W191" s="286"/>
      <c r="X191" s="268"/>
      <c r="Y191" s="298"/>
      <c r="Z191" s="300"/>
      <c r="AA191" s="300"/>
      <c r="AB191" s="291"/>
      <c r="AC191" s="291"/>
      <c r="AD191" s="283"/>
      <c r="AE191" s="302"/>
      <c r="AF191" s="300"/>
      <c r="AG191" s="300"/>
      <c r="AH191" s="291"/>
      <c r="AI191" s="291"/>
      <c r="AJ191" s="268"/>
    </row>
    <row r="192" spans="1:36" ht="20.100000000000001" customHeight="1" x14ac:dyDescent="0.2">
      <c r="A192" s="303">
        <f>RANK(P192,$P$26:$P$225,$Q$24)</f>
        <v>84</v>
      </c>
      <c r="B192" s="305" t="str">
        <f t="shared" ref="B192" si="950">AE192</f>
        <v xml:space="preserve"> </v>
      </c>
      <c r="C192" s="338" t="str">
        <f t="shared" ref="C192" si="951">AF192</f>
        <v xml:space="preserve"> </v>
      </c>
      <c r="D192" s="307" t="str">
        <f t="shared" ref="D192" si="952">AG192</f>
        <v xml:space="preserve"> </v>
      </c>
      <c r="E192" s="294" t="str">
        <f t="shared" ref="E192" si="953">AH192</f>
        <v xml:space="preserve"> </v>
      </c>
      <c r="F192" s="309" t="str">
        <f t="shared" ref="F192:G192" si="954">AI192</f>
        <v xml:space="preserve"> </v>
      </c>
      <c r="G192" s="266">
        <f t="shared" si="954"/>
        <v>60</v>
      </c>
      <c r="H192" s="104">
        <f>VLOOKUP($N192,'Competitor Address List'!$A$6:$M$205,3)</f>
        <v>84</v>
      </c>
      <c r="I192" s="105">
        <f>VLOOKUP($N192,'Competitor Address List'!$A$6:$M$205,4)</f>
        <v>84</v>
      </c>
      <c r="J192" s="104">
        <f>VLOOKUP($N192,'Competitor Address List'!$A$6:$M$205,6)</f>
        <v>84</v>
      </c>
      <c r="K192" s="106">
        <f>VLOOKUP($N192,'Competitor Address List'!$A$6:$M$205,7)</f>
        <v>84</v>
      </c>
      <c r="L192" s="55">
        <f>VLOOKUP($N192,'Competitor Address List'!$A$6:$M$205,9)</f>
        <v>84</v>
      </c>
      <c r="M192" s="107">
        <f>VLOOKUP($N192,'Competitor Address List'!$A$6:$M$205,10)</f>
        <v>84</v>
      </c>
      <c r="N192" s="311">
        <v>84</v>
      </c>
      <c r="O192" s="313">
        <f>VLOOKUP($N192,'Competitor Address List'!$A$6:$M$205,11)</f>
        <v>84</v>
      </c>
      <c r="P192" s="289">
        <f t="shared" ref="P192" si="955">P190+1</f>
        <v>1517.3</v>
      </c>
      <c r="Q192" s="3"/>
      <c r="R192" s="3"/>
      <c r="S192" s="315" t="str">
        <f>IF(VLOOKUP($N192,'Competitor Address List'!$A$6:$M$205,2)=S$25,1,"X")</f>
        <v>X</v>
      </c>
      <c r="T192" s="316" t="str">
        <f>IF(VLOOKUP($N192,'Competitor Address List'!$A$6:$M$205,2)=T$25,1,"X")</f>
        <v>X</v>
      </c>
      <c r="U192" s="316" t="str">
        <f>IF(VLOOKUP($N192,'Competitor Address List'!$A$6:$M$205,2)=U$25,1,"X")</f>
        <v>X</v>
      </c>
      <c r="V192" s="293" t="str">
        <f>IF(OR(VLOOKUP($N192,'Competitor Address List'!$A$6:$M$205,2)=V$25,W192=1),1,"X")</f>
        <v>X</v>
      </c>
      <c r="W192" s="293" t="str">
        <f>IF(VLOOKUP($N192,'Competitor Address List'!$A$6:$M$205,2)=W$25,1,"X")</f>
        <v>X</v>
      </c>
      <c r="X192" s="268">
        <f>IF(VLOOKUP($N192,'Competitor Address List'!$A$6:$M$205,2)=X$25,1,"X")</f>
        <v>1</v>
      </c>
      <c r="Y192" s="297" t="str">
        <f t="shared" ref="Y192" si="956">IF(S192="X","-",$P192)</f>
        <v>-</v>
      </c>
      <c r="Z192" s="299" t="str">
        <f t="shared" ref="Z192" si="957">IF(T192="X","-",$P192)</f>
        <v>-</v>
      </c>
      <c r="AA192" s="299" t="str">
        <f t="shared" ref="AA192" si="958">IF(U192="X","-",$P192)</f>
        <v>-</v>
      </c>
      <c r="AB192" s="286" t="str">
        <f t="shared" ref="AB192" si="959">IF(V192="X","-",$P192)</f>
        <v>-</v>
      </c>
      <c r="AC192" s="286" t="str">
        <f t="shared" ref="AC192" si="960">IF(W192="X","-",$P192)</f>
        <v>-</v>
      </c>
      <c r="AD192" s="282">
        <f>IF(X192="X","-",$P192)</f>
        <v>1517.3</v>
      </c>
      <c r="AE192" s="301" t="str">
        <f t="shared" ref="AE192:AJ192" si="961">IF(Y192="-"," ",RANK(Y192,Y$26:Y$225,$Q$24))</f>
        <v xml:space="preserve"> </v>
      </c>
      <c r="AF192" s="299" t="str">
        <f t="shared" si="961"/>
        <v xml:space="preserve"> </v>
      </c>
      <c r="AG192" s="299" t="str">
        <f t="shared" si="961"/>
        <v xml:space="preserve"> </v>
      </c>
      <c r="AH192" s="286" t="str">
        <f t="shared" si="961"/>
        <v xml:space="preserve"> </v>
      </c>
      <c r="AI192" s="286" t="str">
        <f t="shared" si="961"/>
        <v xml:space="preserve"> </v>
      </c>
      <c r="AJ192" s="268">
        <f t="shared" si="961"/>
        <v>60</v>
      </c>
    </row>
    <row r="193" spans="1:36" ht="20.100000000000001" customHeight="1" x14ac:dyDescent="0.2">
      <c r="A193" s="304"/>
      <c r="B193" s="306"/>
      <c r="C193" s="339"/>
      <c r="D193" s="308"/>
      <c r="E193" s="295"/>
      <c r="F193" s="310"/>
      <c r="G193" s="267"/>
      <c r="H193" s="100">
        <f>VLOOKUP($N192+0.5,'Competitor Address List'!$A$6:$M$205,3)</f>
        <v>84.5</v>
      </c>
      <c r="I193" s="101">
        <f>VLOOKUP($N192+0.5,'Competitor Address List'!$A$6:$M$205,4)</f>
        <v>84.5</v>
      </c>
      <c r="J193" s="100">
        <f>VLOOKUP($N192+0.5,'Competitor Address List'!$A$6:$M$205,6)</f>
        <v>84.5</v>
      </c>
      <c r="K193" s="102">
        <f>VLOOKUP($N192+0.5,'Competitor Address List'!$A$6:$M$205,7)</f>
        <v>84.5</v>
      </c>
      <c r="L193" s="54">
        <f>VLOOKUP($N192+0.5,'Competitor Address List'!$A$6:$M$205,9)</f>
        <v>84.5</v>
      </c>
      <c r="M193" s="103">
        <f>VLOOKUP($N192+0.5,'Competitor Address List'!$A$6:$M$205,10)</f>
        <v>84.5</v>
      </c>
      <c r="N193" s="312"/>
      <c r="O193" s="314" t="e">
        <f>VLOOKUP($N193,'Competitor Address List'!$A$6:$M$65,15)</f>
        <v>#N/A</v>
      </c>
      <c r="P193" s="290"/>
      <c r="Q193" s="3"/>
      <c r="R193" s="3"/>
      <c r="S193" s="315"/>
      <c r="T193" s="316"/>
      <c r="U193" s="316"/>
      <c r="V193" s="293"/>
      <c r="W193" s="293"/>
      <c r="X193" s="268"/>
      <c r="Y193" s="298"/>
      <c r="Z193" s="300"/>
      <c r="AA193" s="300"/>
      <c r="AB193" s="291"/>
      <c r="AC193" s="291"/>
      <c r="AD193" s="283"/>
      <c r="AE193" s="302"/>
      <c r="AF193" s="300"/>
      <c r="AG193" s="300"/>
      <c r="AH193" s="291"/>
      <c r="AI193" s="291"/>
      <c r="AJ193" s="268"/>
    </row>
    <row r="194" spans="1:36" ht="20.100000000000001" customHeight="1" x14ac:dyDescent="0.2">
      <c r="A194" s="303">
        <f>RANK(P194,$P$26:$P$225,$Q$24)</f>
        <v>85</v>
      </c>
      <c r="B194" s="305" t="str">
        <f t="shared" ref="B194" si="962">AE194</f>
        <v xml:space="preserve"> </v>
      </c>
      <c r="C194" s="338" t="str">
        <f t="shared" ref="C194" si="963">AF194</f>
        <v xml:space="preserve"> </v>
      </c>
      <c r="D194" s="307" t="str">
        <f t="shared" ref="D194" si="964">AG194</f>
        <v xml:space="preserve"> </v>
      </c>
      <c r="E194" s="294" t="str">
        <f t="shared" ref="E194" si="965">AH194</f>
        <v xml:space="preserve"> </v>
      </c>
      <c r="F194" s="309" t="str">
        <f t="shared" ref="F194:G194" si="966">AI194</f>
        <v xml:space="preserve"> </v>
      </c>
      <c r="G194" s="266">
        <f t="shared" si="966"/>
        <v>61</v>
      </c>
      <c r="H194" s="104">
        <f>VLOOKUP($N194,'Competitor Address List'!$A$6:$M$205,3)</f>
        <v>85</v>
      </c>
      <c r="I194" s="105">
        <f>VLOOKUP($N194,'Competitor Address List'!$A$6:$M$205,4)</f>
        <v>85</v>
      </c>
      <c r="J194" s="104">
        <f>VLOOKUP($N194,'Competitor Address List'!$A$6:$M$205,6)</f>
        <v>85</v>
      </c>
      <c r="K194" s="106">
        <f>VLOOKUP($N194,'Competitor Address List'!$A$6:$M$205,7)</f>
        <v>85</v>
      </c>
      <c r="L194" s="55">
        <f>VLOOKUP($N194,'Competitor Address List'!$A$6:$M$205,9)</f>
        <v>85</v>
      </c>
      <c r="M194" s="107">
        <f>VLOOKUP($N194,'Competitor Address List'!$A$6:$M$205,10)</f>
        <v>85</v>
      </c>
      <c r="N194" s="311">
        <v>85</v>
      </c>
      <c r="O194" s="313">
        <f>VLOOKUP($N194,'Competitor Address List'!$A$6:$M$205,11)</f>
        <v>85</v>
      </c>
      <c r="P194" s="289">
        <f t="shared" ref="P194" si="967">P192+1</f>
        <v>1518.3</v>
      </c>
      <c r="Q194" s="3"/>
      <c r="R194" s="3"/>
      <c r="S194" s="317" t="str">
        <f>IF(VLOOKUP($N194,'Competitor Address List'!$A$6:$M$205,2)=S$25,1,"X")</f>
        <v>X</v>
      </c>
      <c r="T194" s="316" t="str">
        <f>IF(VLOOKUP($N194,'Competitor Address List'!$A$6:$M$205,2)=T$25,1,"X")</f>
        <v>X</v>
      </c>
      <c r="U194" s="300" t="str">
        <f>IF(VLOOKUP($N194,'Competitor Address List'!$A$6:$M$205,2)=U$25,1,"X")</f>
        <v>X</v>
      </c>
      <c r="V194" s="291" t="str">
        <f>IF(OR(VLOOKUP($N194,'Competitor Address List'!$A$6:$M$205,2)=V$25,W194=1),1,"X")</f>
        <v>X</v>
      </c>
      <c r="W194" s="291" t="str">
        <f>IF(VLOOKUP($N194,'Competitor Address List'!$A$6:$M$205,2)=W$25,1,"X")</f>
        <v>X</v>
      </c>
      <c r="X194" s="268">
        <f>IF(VLOOKUP($N194,'Competitor Address List'!$A$6:$M$205,2)=X$25,1,"X")</f>
        <v>1</v>
      </c>
      <c r="Y194" s="297" t="str">
        <f t="shared" ref="Y194" si="968">IF(S194="X","-",$P194)</f>
        <v>-</v>
      </c>
      <c r="Z194" s="299" t="str">
        <f t="shared" ref="Z194" si="969">IF(T194="X","-",$P194)</f>
        <v>-</v>
      </c>
      <c r="AA194" s="299" t="str">
        <f t="shared" ref="AA194" si="970">IF(U194="X","-",$P194)</f>
        <v>-</v>
      </c>
      <c r="AB194" s="286" t="str">
        <f t="shared" ref="AB194" si="971">IF(V194="X","-",$P194)</f>
        <v>-</v>
      </c>
      <c r="AC194" s="286" t="str">
        <f t="shared" ref="AC194" si="972">IF(W194="X","-",$P194)</f>
        <v>-</v>
      </c>
      <c r="AD194" s="282">
        <f>IF(X194="X","-",$P194)</f>
        <v>1518.3</v>
      </c>
      <c r="AE194" s="301" t="str">
        <f t="shared" ref="AE194:AJ194" si="973">IF(Y194="-"," ",RANK(Y194,Y$26:Y$225,$Q$24))</f>
        <v xml:space="preserve"> </v>
      </c>
      <c r="AF194" s="299" t="str">
        <f t="shared" si="973"/>
        <v xml:space="preserve"> </v>
      </c>
      <c r="AG194" s="299" t="str">
        <f t="shared" si="973"/>
        <v xml:space="preserve"> </v>
      </c>
      <c r="AH194" s="286" t="str">
        <f t="shared" si="973"/>
        <v xml:space="preserve"> </v>
      </c>
      <c r="AI194" s="286" t="str">
        <f t="shared" si="973"/>
        <v xml:space="preserve"> </v>
      </c>
      <c r="AJ194" s="268">
        <f t="shared" si="973"/>
        <v>61</v>
      </c>
    </row>
    <row r="195" spans="1:36" ht="20.100000000000001" customHeight="1" x14ac:dyDescent="0.2">
      <c r="A195" s="304"/>
      <c r="B195" s="306"/>
      <c r="C195" s="339"/>
      <c r="D195" s="308"/>
      <c r="E195" s="295"/>
      <c r="F195" s="310"/>
      <c r="G195" s="267"/>
      <c r="H195" s="100">
        <f>VLOOKUP($N194+0.5,'Competitor Address List'!$A$6:$M$205,3)</f>
        <v>85.5</v>
      </c>
      <c r="I195" s="101">
        <f>VLOOKUP($N194+0.5,'Competitor Address List'!$A$6:$M$205,4)</f>
        <v>85.5</v>
      </c>
      <c r="J195" s="100">
        <f>VLOOKUP($N194+0.5,'Competitor Address List'!$A$6:$M$205,6)</f>
        <v>85.5</v>
      </c>
      <c r="K195" s="102">
        <f>VLOOKUP($N194+0.5,'Competitor Address List'!$A$6:$M$205,7)</f>
        <v>85.5</v>
      </c>
      <c r="L195" s="54">
        <f>VLOOKUP($N194+0.5,'Competitor Address List'!$A$6:$M$205,9)</f>
        <v>85.5</v>
      </c>
      <c r="M195" s="103">
        <f>VLOOKUP($N194+0.5,'Competitor Address List'!$A$6:$M$205,10)</f>
        <v>85.5</v>
      </c>
      <c r="N195" s="312"/>
      <c r="O195" s="314" t="e">
        <f>VLOOKUP($N195,'Competitor Address List'!$A$6:$M$65,15)</f>
        <v>#N/A</v>
      </c>
      <c r="P195" s="290"/>
      <c r="Q195" s="3"/>
      <c r="R195" s="3"/>
      <c r="S195" s="315"/>
      <c r="T195" s="316"/>
      <c r="U195" s="316"/>
      <c r="V195" s="293"/>
      <c r="W195" s="293"/>
      <c r="X195" s="268"/>
      <c r="Y195" s="298"/>
      <c r="Z195" s="300"/>
      <c r="AA195" s="300"/>
      <c r="AB195" s="291"/>
      <c r="AC195" s="291"/>
      <c r="AD195" s="283"/>
      <c r="AE195" s="302"/>
      <c r="AF195" s="300"/>
      <c r="AG195" s="300"/>
      <c r="AH195" s="291"/>
      <c r="AI195" s="291"/>
      <c r="AJ195" s="268"/>
    </row>
    <row r="196" spans="1:36" ht="20.100000000000001" customHeight="1" x14ac:dyDescent="0.2">
      <c r="A196" s="303">
        <f>RANK(P196,$P$26:$P$225,$Q$24)</f>
        <v>86</v>
      </c>
      <c r="B196" s="305" t="str">
        <f t="shared" ref="B196" si="974">AE196</f>
        <v xml:space="preserve"> </v>
      </c>
      <c r="C196" s="338" t="str">
        <f t="shared" ref="C196" si="975">AF196</f>
        <v xml:space="preserve"> </v>
      </c>
      <c r="D196" s="307" t="str">
        <f t="shared" ref="D196" si="976">AG196</f>
        <v xml:space="preserve"> </v>
      </c>
      <c r="E196" s="294" t="str">
        <f t="shared" ref="E196" si="977">AH196</f>
        <v xml:space="preserve"> </v>
      </c>
      <c r="F196" s="309" t="str">
        <f t="shared" ref="F196:G196" si="978">AI196</f>
        <v xml:space="preserve"> </v>
      </c>
      <c r="G196" s="266">
        <f t="shared" si="978"/>
        <v>62</v>
      </c>
      <c r="H196" s="104">
        <f>VLOOKUP($N196,'Competitor Address List'!$A$6:$M$205,3)</f>
        <v>86</v>
      </c>
      <c r="I196" s="105">
        <f>VLOOKUP($N196,'Competitor Address List'!$A$6:$M$205,4)</f>
        <v>86</v>
      </c>
      <c r="J196" s="104">
        <f>VLOOKUP($N196,'Competitor Address List'!$A$6:$M$205,6)</f>
        <v>86</v>
      </c>
      <c r="K196" s="106">
        <f>VLOOKUP($N196,'Competitor Address List'!$A$6:$M$205,7)</f>
        <v>86</v>
      </c>
      <c r="L196" s="55">
        <f>VLOOKUP($N196,'Competitor Address List'!$A$6:$M$205,9)</f>
        <v>86</v>
      </c>
      <c r="M196" s="107">
        <f>VLOOKUP($N196,'Competitor Address List'!$A$6:$M$205,10)</f>
        <v>86</v>
      </c>
      <c r="N196" s="311">
        <v>86</v>
      </c>
      <c r="O196" s="313">
        <f>VLOOKUP($N196,'Competitor Address List'!$A$6:$M$205,11)</f>
        <v>86</v>
      </c>
      <c r="P196" s="289">
        <f t="shared" ref="P196" si="979">P194+1</f>
        <v>1519.3</v>
      </c>
      <c r="Q196" s="3"/>
      <c r="R196" s="3"/>
      <c r="S196" s="315" t="str">
        <f>IF(VLOOKUP($N196,'Competitor Address List'!$A$6:$M$205,2)=S$25,1,"X")</f>
        <v>X</v>
      </c>
      <c r="T196" s="316" t="str">
        <f>IF(VLOOKUP($N196,'Competitor Address List'!$A$6:$M$205,2)=T$25,1,"X")</f>
        <v>X</v>
      </c>
      <c r="U196" s="316" t="str">
        <f>IF(VLOOKUP($N196,'Competitor Address List'!$A$6:$M$205,2)=U$25,1,"X")</f>
        <v>X</v>
      </c>
      <c r="V196" s="293" t="str">
        <f>IF(OR(VLOOKUP($N196,'Competitor Address List'!$A$6:$M$205,2)=V$25,W196=1),1,"X")</f>
        <v>X</v>
      </c>
      <c r="W196" s="293" t="str">
        <f>IF(VLOOKUP($N196,'Competitor Address List'!$A$6:$M$205,2)=W$25,1,"X")</f>
        <v>X</v>
      </c>
      <c r="X196" s="268">
        <f>IF(VLOOKUP($N196,'Competitor Address List'!$A$6:$M$205,2)=X$25,1,"X")</f>
        <v>1</v>
      </c>
      <c r="Y196" s="297" t="str">
        <f t="shared" ref="Y196" si="980">IF(S196="X","-",$P196)</f>
        <v>-</v>
      </c>
      <c r="Z196" s="299" t="str">
        <f t="shared" ref="Z196" si="981">IF(T196="X","-",$P196)</f>
        <v>-</v>
      </c>
      <c r="AA196" s="299" t="str">
        <f t="shared" ref="AA196" si="982">IF(U196="X","-",$P196)</f>
        <v>-</v>
      </c>
      <c r="AB196" s="286" t="str">
        <f t="shared" ref="AB196" si="983">IF(V196="X","-",$P196)</f>
        <v>-</v>
      </c>
      <c r="AC196" s="286" t="str">
        <f t="shared" ref="AC196" si="984">IF(W196="X","-",$P196)</f>
        <v>-</v>
      </c>
      <c r="AD196" s="282">
        <f>IF(X196="X","-",$P196)</f>
        <v>1519.3</v>
      </c>
      <c r="AE196" s="301" t="str">
        <f t="shared" ref="AE196:AJ196" si="985">IF(Y196="-"," ",RANK(Y196,Y$26:Y$225,$Q$24))</f>
        <v xml:space="preserve"> </v>
      </c>
      <c r="AF196" s="299" t="str">
        <f t="shared" si="985"/>
        <v xml:space="preserve"> </v>
      </c>
      <c r="AG196" s="299" t="str">
        <f t="shared" si="985"/>
        <v xml:space="preserve"> </v>
      </c>
      <c r="AH196" s="286" t="str">
        <f t="shared" si="985"/>
        <v xml:space="preserve"> </v>
      </c>
      <c r="AI196" s="286" t="str">
        <f t="shared" si="985"/>
        <v xml:space="preserve"> </v>
      </c>
      <c r="AJ196" s="268">
        <f t="shared" si="985"/>
        <v>62</v>
      </c>
    </row>
    <row r="197" spans="1:36" ht="20.100000000000001" customHeight="1" x14ac:dyDescent="0.2">
      <c r="A197" s="304"/>
      <c r="B197" s="306"/>
      <c r="C197" s="339"/>
      <c r="D197" s="308"/>
      <c r="E197" s="295"/>
      <c r="F197" s="310"/>
      <c r="G197" s="267"/>
      <c r="H197" s="100">
        <f>VLOOKUP($N196+0.5,'Competitor Address List'!$A$6:$M$205,3)</f>
        <v>86.5</v>
      </c>
      <c r="I197" s="101">
        <f>VLOOKUP($N196+0.5,'Competitor Address List'!$A$6:$M$205,4)</f>
        <v>86.5</v>
      </c>
      <c r="J197" s="100">
        <f>VLOOKUP($N196+0.5,'Competitor Address List'!$A$6:$M$205,6)</f>
        <v>86.5</v>
      </c>
      <c r="K197" s="102">
        <f>VLOOKUP($N196+0.5,'Competitor Address List'!$A$6:$M$205,7)</f>
        <v>86.5</v>
      </c>
      <c r="L197" s="54">
        <f>VLOOKUP($N196+0.5,'Competitor Address List'!$A$6:$M$205,9)</f>
        <v>86.5</v>
      </c>
      <c r="M197" s="103">
        <f>VLOOKUP($N196+0.5,'Competitor Address List'!$A$6:$M$205,10)</f>
        <v>86.5</v>
      </c>
      <c r="N197" s="312"/>
      <c r="O197" s="314" t="e">
        <f>VLOOKUP($N197,'Competitor Address List'!$A$6:$M$65,15)</f>
        <v>#N/A</v>
      </c>
      <c r="P197" s="290"/>
      <c r="Q197" s="3"/>
      <c r="R197" s="3"/>
      <c r="S197" s="315"/>
      <c r="T197" s="316"/>
      <c r="U197" s="316"/>
      <c r="V197" s="293"/>
      <c r="W197" s="293"/>
      <c r="X197" s="268"/>
      <c r="Y197" s="298"/>
      <c r="Z197" s="300"/>
      <c r="AA197" s="300"/>
      <c r="AB197" s="291"/>
      <c r="AC197" s="291"/>
      <c r="AD197" s="283"/>
      <c r="AE197" s="302"/>
      <c r="AF197" s="300"/>
      <c r="AG197" s="300"/>
      <c r="AH197" s="291"/>
      <c r="AI197" s="291"/>
      <c r="AJ197" s="268"/>
    </row>
    <row r="198" spans="1:36" ht="20.100000000000001" customHeight="1" x14ac:dyDescent="0.2">
      <c r="A198" s="303">
        <f>RANK(P198,$P$26:$P$225,$Q$24)</f>
        <v>87</v>
      </c>
      <c r="B198" s="305" t="str">
        <f t="shared" ref="B198" si="986">AE198</f>
        <v xml:space="preserve"> </v>
      </c>
      <c r="C198" s="338" t="str">
        <f t="shared" ref="C198" si="987">AF198</f>
        <v xml:space="preserve"> </v>
      </c>
      <c r="D198" s="307" t="str">
        <f t="shared" ref="D198" si="988">AG198</f>
        <v xml:space="preserve"> </v>
      </c>
      <c r="E198" s="294" t="str">
        <f t="shared" ref="E198" si="989">AH198</f>
        <v xml:space="preserve"> </v>
      </c>
      <c r="F198" s="309" t="str">
        <f t="shared" ref="F198:G198" si="990">AI198</f>
        <v xml:space="preserve"> </v>
      </c>
      <c r="G198" s="266">
        <f t="shared" si="990"/>
        <v>63</v>
      </c>
      <c r="H198" s="104">
        <f>VLOOKUP($N198,'Competitor Address List'!$A$6:$M$205,3)</f>
        <v>87</v>
      </c>
      <c r="I198" s="105">
        <f>VLOOKUP($N198,'Competitor Address List'!$A$6:$M$205,4)</f>
        <v>87</v>
      </c>
      <c r="J198" s="104">
        <f>VLOOKUP($N198,'Competitor Address List'!$A$6:$M$205,6)</f>
        <v>87</v>
      </c>
      <c r="K198" s="106">
        <f>VLOOKUP($N198,'Competitor Address List'!$A$6:$M$205,7)</f>
        <v>87</v>
      </c>
      <c r="L198" s="55">
        <f>VLOOKUP($N198,'Competitor Address List'!$A$6:$M$205,9)</f>
        <v>87</v>
      </c>
      <c r="M198" s="107">
        <f>VLOOKUP($N198,'Competitor Address List'!$A$6:$M$205,10)</f>
        <v>87</v>
      </c>
      <c r="N198" s="311">
        <v>87</v>
      </c>
      <c r="O198" s="313">
        <f>VLOOKUP($N198,'Competitor Address List'!$A$6:$M$205,11)</f>
        <v>87</v>
      </c>
      <c r="P198" s="289">
        <f t="shared" ref="P198" si="991">P196+1</f>
        <v>1520.3</v>
      </c>
      <c r="Q198" s="3"/>
      <c r="R198" s="3"/>
      <c r="S198" s="315" t="str">
        <f>IF(VLOOKUP($N198,'Competitor Address List'!$A$6:$M$205,2)=S$25,1,"X")</f>
        <v>X</v>
      </c>
      <c r="T198" s="316" t="str">
        <f>IF(VLOOKUP($N198,'Competitor Address List'!$A$6:$M$205,2)=T$25,1,"X")</f>
        <v>X</v>
      </c>
      <c r="U198" s="316" t="str">
        <f>IF(VLOOKUP($N198,'Competitor Address List'!$A$6:$M$205,2)=U$25,1,"X")</f>
        <v>X</v>
      </c>
      <c r="V198" s="293" t="str">
        <f>IF(OR(VLOOKUP($N198,'Competitor Address List'!$A$6:$M$205,2)=V$25,W198=1),1,"X")</f>
        <v>X</v>
      </c>
      <c r="W198" s="293" t="str">
        <f>IF(VLOOKUP($N198,'Competitor Address List'!$A$6:$M$205,2)=W$25,1,"X")</f>
        <v>X</v>
      </c>
      <c r="X198" s="268">
        <f>IF(VLOOKUP($N198,'Competitor Address List'!$A$6:$M$205,2)=X$25,1,"X")</f>
        <v>1</v>
      </c>
      <c r="Y198" s="297" t="str">
        <f t="shared" ref="Y198" si="992">IF(S198="X","-",$P198)</f>
        <v>-</v>
      </c>
      <c r="Z198" s="299" t="str">
        <f t="shared" ref="Z198" si="993">IF(T198="X","-",$P198)</f>
        <v>-</v>
      </c>
      <c r="AA198" s="299" t="str">
        <f t="shared" ref="AA198" si="994">IF(U198="X","-",$P198)</f>
        <v>-</v>
      </c>
      <c r="AB198" s="286" t="str">
        <f t="shared" ref="AB198" si="995">IF(V198="X","-",$P198)</f>
        <v>-</v>
      </c>
      <c r="AC198" s="286" t="str">
        <f t="shared" ref="AC198" si="996">IF(W198="X","-",$P198)</f>
        <v>-</v>
      </c>
      <c r="AD198" s="282">
        <f>IF(X198="X","-",$P198)</f>
        <v>1520.3</v>
      </c>
      <c r="AE198" s="301" t="str">
        <f t="shared" ref="AE198:AJ198" si="997">IF(Y198="-"," ",RANK(Y198,Y$26:Y$225,$Q$24))</f>
        <v xml:space="preserve"> </v>
      </c>
      <c r="AF198" s="299" t="str">
        <f t="shared" si="997"/>
        <v xml:space="preserve"> </v>
      </c>
      <c r="AG198" s="299" t="str">
        <f t="shared" si="997"/>
        <v xml:space="preserve"> </v>
      </c>
      <c r="AH198" s="286" t="str">
        <f t="shared" si="997"/>
        <v xml:space="preserve"> </v>
      </c>
      <c r="AI198" s="286" t="str">
        <f t="shared" si="997"/>
        <v xml:space="preserve"> </v>
      </c>
      <c r="AJ198" s="268">
        <f t="shared" si="997"/>
        <v>63</v>
      </c>
    </row>
    <row r="199" spans="1:36" ht="20.100000000000001" customHeight="1" x14ac:dyDescent="0.2">
      <c r="A199" s="304"/>
      <c r="B199" s="306"/>
      <c r="C199" s="339"/>
      <c r="D199" s="308"/>
      <c r="E199" s="295"/>
      <c r="F199" s="310"/>
      <c r="G199" s="267"/>
      <c r="H199" s="100">
        <f>VLOOKUP($N198+0.5,'Competitor Address List'!$A$6:$M$205,3)</f>
        <v>87.5</v>
      </c>
      <c r="I199" s="101">
        <f>VLOOKUP($N198+0.5,'Competitor Address List'!$A$6:$M$205,4)</f>
        <v>87.5</v>
      </c>
      <c r="J199" s="100">
        <f>VLOOKUP($N198+0.5,'Competitor Address List'!$A$6:$M$205,6)</f>
        <v>87.5</v>
      </c>
      <c r="K199" s="102">
        <f>VLOOKUP($N198+0.5,'Competitor Address List'!$A$6:$M$205,7)</f>
        <v>87.5</v>
      </c>
      <c r="L199" s="54">
        <f>VLOOKUP($N198+0.5,'Competitor Address List'!$A$6:$M$205,9)</f>
        <v>87.5</v>
      </c>
      <c r="M199" s="103">
        <f>VLOOKUP($N198+0.5,'Competitor Address List'!$A$6:$M$205,10)</f>
        <v>87.5</v>
      </c>
      <c r="N199" s="312"/>
      <c r="O199" s="314" t="e">
        <f>VLOOKUP($N199,'Competitor Address List'!$A$6:$M$65,15)</f>
        <v>#N/A</v>
      </c>
      <c r="P199" s="290"/>
      <c r="Q199" s="3"/>
      <c r="R199" s="3"/>
      <c r="S199" s="315"/>
      <c r="T199" s="316"/>
      <c r="U199" s="316"/>
      <c r="V199" s="293"/>
      <c r="W199" s="293"/>
      <c r="X199" s="268"/>
      <c r="Y199" s="298"/>
      <c r="Z199" s="300"/>
      <c r="AA199" s="300"/>
      <c r="AB199" s="291"/>
      <c r="AC199" s="291"/>
      <c r="AD199" s="283"/>
      <c r="AE199" s="302"/>
      <c r="AF199" s="300"/>
      <c r="AG199" s="300"/>
      <c r="AH199" s="291"/>
      <c r="AI199" s="291"/>
      <c r="AJ199" s="268"/>
    </row>
    <row r="200" spans="1:36" ht="20.100000000000001" customHeight="1" x14ac:dyDescent="0.2">
      <c r="A200" s="303">
        <f>RANK(P200,$P$26:$P$225,$Q$24)</f>
        <v>88</v>
      </c>
      <c r="B200" s="305" t="str">
        <f t="shared" ref="B200" si="998">AE200</f>
        <v xml:space="preserve"> </v>
      </c>
      <c r="C200" s="338" t="str">
        <f t="shared" ref="C200" si="999">AF200</f>
        <v xml:space="preserve"> </v>
      </c>
      <c r="D200" s="307" t="str">
        <f t="shared" ref="D200" si="1000">AG200</f>
        <v xml:space="preserve"> </v>
      </c>
      <c r="E200" s="294" t="str">
        <f t="shared" ref="E200" si="1001">AH200</f>
        <v xml:space="preserve"> </v>
      </c>
      <c r="F200" s="309" t="str">
        <f t="shared" ref="F200:G200" si="1002">AI200</f>
        <v xml:space="preserve"> </v>
      </c>
      <c r="G200" s="266">
        <f t="shared" si="1002"/>
        <v>64</v>
      </c>
      <c r="H200" s="104">
        <f>VLOOKUP($N200,'Competitor Address List'!$A$6:$M$205,3)</f>
        <v>88</v>
      </c>
      <c r="I200" s="105">
        <f>VLOOKUP($N200,'Competitor Address List'!$A$6:$M$205,4)</f>
        <v>88</v>
      </c>
      <c r="J200" s="104">
        <f>VLOOKUP($N200,'Competitor Address List'!$A$6:$M$205,6)</f>
        <v>88</v>
      </c>
      <c r="K200" s="106">
        <f>VLOOKUP($N200,'Competitor Address List'!$A$6:$M$205,7)</f>
        <v>88</v>
      </c>
      <c r="L200" s="55">
        <f>VLOOKUP($N200,'Competitor Address List'!$A$6:$M$205,9)</f>
        <v>88</v>
      </c>
      <c r="M200" s="107">
        <f>VLOOKUP($N200,'Competitor Address List'!$A$6:$M$205,10)</f>
        <v>88</v>
      </c>
      <c r="N200" s="311">
        <v>88</v>
      </c>
      <c r="O200" s="313">
        <f>VLOOKUP($N200,'Competitor Address List'!$A$6:$M$205,11)</f>
        <v>88</v>
      </c>
      <c r="P200" s="289">
        <f t="shared" ref="P200" si="1003">P198+1</f>
        <v>1521.3</v>
      </c>
      <c r="Q200" s="3"/>
      <c r="R200" s="3"/>
      <c r="S200" s="315" t="str">
        <f>IF(VLOOKUP($N200,'Competitor Address List'!$A$6:$M$205,2)=S$25,1,"X")</f>
        <v>X</v>
      </c>
      <c r="T200" s="316" t="str">
        <f>IF(VLOOKUP($N200,'Competitor Address List'!$A$6:$M$205,2)=T$25,1,"X")</f>
        <v>X</v>
      </c>
      <c r="U200" s="316" t="str">
        <f>IF(VLOOKUP($N200,'Competitor Address List'!$A$6:$M$205,2)=U$25,1,"X")</f>
        <v>X</v>
      </c>
      <c r="V200" s="293" t="str">
        <f>IF(OR(VLOOKUP($N200,'Competitor Address List'!$A$6:$M$205,2)=V$25,W200=1),1,"X")</f>
        <v>X</v>
      </c>
      <c r="W200" s="293" t="str">
        <f>IF(VLOOKUP($N200,'Competitor Address List'!$A$6:$M$205,2)=W$25,1,"X")</f>
        <v>X</v>
      </c>
      <c r="X200" s="268">
        <f>IF(VLOOKUP($N200,'Competitor Address List'!$A$6:$M$205,2)=X$25,1,"X")</f>
        <v>1</v>
      </c>
      <c r="Y200" s="297" t="str">
        <f t="shared" ref="Y200" si="1004">IF(S200="X","-",$P200)</f>
        <v>-</v>
      </c>
      <c r="Z200" s="299" t="str">
        <f t="shared" ref="Z200" si="1005">IF(T200="X","-",$P200)</f>
        <v>-</v>
      </c>
      <c r="AA200" s="299" t="str">
        <f t="shared" ref="AA200" si="1006">IF(U200="X","-",$P200)</f>
        <v>-</v>
      </c>
      <c r="AB200" s="286" t="str">
        <f t="shared" ref="AB200" si="1007">IF(V200="X","-",$P200)</f>
        <v>-</v>
      </c>
      <c r="AC200" s="286" t="str">
        <f t="shared" ref="AC200" si="1008">IF(W200="X","-",$P200)</f>
        <v>-</v>
      </c>
      <c r="AD200" s="282">
        <f>IF(X200="X","-",$P200)</f>
        <v>1521.3</v>
      </c>
      <c r="AE200" s="301" t="str">
        <f t="shared" ref="AE200:AJ200" si="1009">IF(Y200="-"," ",RANK(Y200,Y$26:Y$225,$Q$24))</f>
        <v xml:space="preserve"> </v>
      </c>
      <c r="AF200" s="299" t="str">
        <f t="shared" si="1009"/>
        <v xml:space="preserve"> </v>
      </c>
      <c r="AG200" s="299" t="str">
        <f t="shared" si="1009"/>
        <v xml:space="preserve"> </v>
      </c>
      <c r="AH200" s="286" t="str">
        <f t="shared" si="1009"/>
        <v xml:space="preserve"> </v>
      </c>
      <c r="AI200" s="286" t="str">
        <f t="shared" si="1009"/>
        <v xml:space="preserve"> </v>
      </c>
      <c r="AJ200" s="268">
        <f t="shared" si="1009"/>
        <v>64</v>
      </c>
    </row>
    <row r="201" spans="1:36" ht="20.100000000000001" customHeight="1" x14ac:dyDescent="0.2">
      <c r="A201" s="304"/>
      <c r="B201" s="306"/>
      <c r="C201" s="339"/>
      <c r="D201" s="308"/>
      <c r="E201" s="295"/>
      <c r="F201" s="310"/>
      <c r="G201" s="267"/>
      <c r="H201" s="100">
        <f>VLOOKUP($N200+0.5,'Competitor Address List'!$A$6:$M$205,3)</f>
        <v>88.5</v>
      </c>
      <c r="I201" s="101">
        <f>VLOOKUP($N200+0.5,'Competitor Address List'!$A$6:$M$205,4)</f>
        <v>88.5</v>
      </c>
      <c r="J201" s="100">
        <f>VLOOKUP($N200+0.5,'Competitor Address List'!$A$6:$M$205,6)</f>
        <v>88.5</v>
      </c>
      <c r="K201" s="102">
        <f>VLOOKUP($N200+0.5,'Competitor Address List'!$A$6:$M$205,7)</f>
        <v>88.5</v>
      </c>
      <c r="L201" s="54">
        <f>VLOOKUP($N200+0.5,'Competitor Address List'!$A$6:$M$205,9)</f>
        <v>88.5</v>
      </c>
      <c r="M201" s="103">
        <f>VLOOKUP($N200+0.5,'Competitor Address List'!$A$6:$M$205,10)</f>
        <v>88.5</v>
      </c>
      <c r="N201" s="312"/>
      <c r="O201" s="314" t="e">
        <f>VLOOKUP($N201,'Competitor Address List'!$A$6:$M$65,15)</f>
        <v>#N/A</v>
      </c>
      <c r="P201" s="290"/>
      <c r="Q201" s="3"/>
      <c r="R201" s="3"/>
      <c r="S201" s="315"/>
      <c r="T201" s="316"/>
      <c r="U201" s="316"/>
      <c r="V201" s="293"/>
      <c r="W201" s="293"/>
      <c r="X201" s="268"/>
      <c r="Y201" s="298"/>
      <c r="Z201" s="300"/>
      <c r="AA201" s="300"/>
      <c r="AB201" s="291"/>
      <c r="AC201" s="291"/>
      <c r="AD201" s="283"/>
      <c r="AE201" s="302"/>
      <c r="AF201" s="300"/>
      <c r="AG201" s="300"/>
      <c r="AH201" s="291"/>
      <c r="AI201" s="291"/>
      <c r="AJ201" s="268"/>
    </row>
    <row r="202" spans="1:36" ht="20.100000000000001" customHeight="1" x14ac:dyDescent="0.2">
      <c r="A202" s="303">
        <f>RANK(P202,$P$26:$P$225,$Q$24)</f>
        <v>89</v>
      </c>
      <c r="B202" s="305" t="str">
        <f t="shared" ref="B202" si="1010">AE202</f>
        <v xml:space="preserve"> </v>
      </c>
      <c r="C202" s="338" t="str">
        <f t="shared" ref="C202" si="1011">AF202</f>
        <v xml:space="preserve"> </v>
      </c>
      <c r="D202" s="307" t="str">
        <f t="shared" ref="D202" si="1012">AG202</f>
        <v xml:space="preserve"> </v>
      </c>
      <c r="E202" s="294" t="str">
        <f t="shared" ref="E202" si="1013">AH202</f>
        <v xml:space="preserve"> </v>
      </c>
      <c r="F202" s="309" t="str">
        <f t="shared" ref="F202:G202" si="1014">AI202</f>
        <v xml:space="preserve"> </v>
      </c>
      <c r="G202" s="266">
        <f t="shared" si="1014"/>
        <v>65</v>
      </c>
      <c r="H202" s="104">
        <f>VLOOKUP($N202,'Competitor Address List'!$A$6:$M$205,3)</f>
        <v>89</v>
      </c>
      <c r="I202" s="105">
        <f>VLOOKUP($N202,'Competitor Address List'!$A$6:$M$205,4)</f>
        <v>89</v>
      </c>
      <c r="J202" s="104">
        <f>VLOOKUP($N202,'Competitor Address List'!$A$6:$M$205,6)</f>
        <v>89</v>
      </c>
      <c r="K202" s="106">
        <f>VLOOKUP($N202,'Competitor Address List'!$A$6:$M$205,7)</f>
        <v>89</v>
      </c>
      <c r="L202" s="55">
        <f>VLOOKUP($N202,'Competitor Address List'!$A$6:$M$205,9)</f>
        <v>89</v>
      </c>
      <c r="M202" s="107">
        <f>VLOOKUP($N202,'Competitor Address List'!$A$6:$M$205,10)</f>
        <v>89</v>
      </c>
      <c r="N202" s="311">
        <v>89</v>
      </c>
      <c r="O202" s="313">
        <f>VLOOKUP($N202,'Competitor Address List'!$A$6:$M$205,11)</f>
        <v>89</v>
      </c>
      <c r="P202" s="289">
        <f t="shared" ref="P202" si="1015">P200+1</f>
        <v>1522.3</v>
      </c>
      <c r="Q202" s="3"/>
      <c r="R202" s="3"/>
      <c r="S202" s="315" t="str">
        <f>IF(VLOOKUP($N202,'Competitor Address List'!$A$6:$M$205,2)=S$25,1,"X")</f>
        <v>X</v>
      </c>
      <c r="T202" s="316" t="str">
        <f>IF(VLOOKUP($N202,'Competitor Address List'!$A$6:$M$205,2)=T$25,1,"X")</f>
        <v>X</v>
      </c>
      <c r="U202" s="316" t="str">
        <f>IF(VLOOKUP($N202,'Competitor Address List'!$A$6:$M$205,2)=U$25,1,"X")</f>
        <v>X</v>
      </c>
      <c r="V202" s="293" t="str">
        <f>IF(OR(VLOOKUP($N202,'Competitor Address List'!$A$6:$M$205,2)=V$25,W202=1),1,"X")</f>
        <v>X</v>
      </c>
      <c r="W202" s="293" t="str">
        <f>IF(VLOOKUP($N202,'Competitor Address List'!$A$6:$M$205,2)=W$25,1,"X")</f>
        <v>X</v>
      </c>
      <c r="X202" s="268">
        <f>IF(VLOOKUP($N202,'Competitor Address List'!$A$6:$M$205,2)=X$25,1,"X")</f>
        <v>1</v>
      </c>
      <c r="Y202" s="297" t="str">
        <f t="shared" ref="Y202" si="1016">IF(S202="X","-",$P202)</f>
        <v>-</v>
      </c>
      <c r="Z202" s="299" t="str">
        <f t="shared" ref="Z202" si="1017">IF(T202="X","-",$P202)</f>
        <v>-</v>
      </c>
      <c r="AA202" s="299" t="str">
        <f t="shared" ref="AA202" si="1018">IF(U202="X","-",$P202)</f>
        <v>-</v>
      </c>
      <c r="AB202" s="286" t="str">
        <f t="shared" ref="AB202" si="1019">IF(V202="X","-",$P202)</f>
        <v>-</v>
      </c>
      <c r="AC202" s="286" t="str">
        <f t="shared" ref="AC202" si="1020">IF(W202="X","-",$P202)</f>
        <v>-</v>
      </c>
      <c r="AD202" s="282">
        <f>IF(X202="X","-",$P202)</f>
        <v>1522.3</v>
      </c>
      <c r="AE202" s="301" t="str">
        <f t="shared" ref="AE202:AJ202" si="1021">IF(Y202="-"," ",RANK(Y202,Y$26:Y$225,$Q$24))</f>
        <v xml:space="preserve"> </v>
      </c>
      <c r="AF202" s="299" t="str">
        <f t="shared" si="1021"/>
        <v xml:space="preserve"> </v>
      </c>
      <c r="AG202" s="299" t="str">
        <f t="shared" si="1021"/>
        <v xml:space="preserve"> </v>
      </c>
      <c r="AH202" s="286" t="str">
        <f t="shared" si="1021"/>
        <v xml:space="preserve"> </v>
      </c>
      <c r="AI202" s="286" t="str">
        <f t="shared" si="1021"/>
        <v xml:space="preserve"> </v>
      </c>
      <c r="AJ202" s="268">
        <f t="shared" si="1021"/>
        <v>65</v>
      </c>
    </row>
    <row r="203" spans="1:36" ht="20.100000000000001" customHeight="1" x14ac:dyDescent="0.2">
      <c r="A203" s="304"/>
      <c r="B203" s="306"/>
      <c r="C203" s="339"/>
      <c r="D203" s="308"/>
      <c r="E203" s="295"/>
      <c r="F203" s="310"/>
      <c r="G203" s="267"/>
      <c r="H203" s="100">
        <f>VLOOKUP($N202+0.5,'Competitor Address List'!$A$6:$M$205,3)</f>
        <v>89.5</v>
      </c>
      <c r="I203" s="101">
        <f>VLOOKUP($N202+0.5,'Competitor Address List'!$A$6:$M$205,4)</f>
        <v>89.5</v>
      </c>
      <c r="J203" s="100">
        <f>VLOOKUP($N202+0.5,'Competitor Address List'!$A$6:$M$205,6)</f>
        <v>89.5</v>
      </c>
      <c r="K203" s="102">
        <f>VLOOKUP($N202+0.5,'Competitor Address List'!$A$6:$M$205,7)</f>
        <v>89.5</v>
      </c>
      <c r="L203" s="54">
        <f>VLOOKUP($N202+0.5,'Competitor Address List'!$A$6:$M$205,9)</f>
        <v>89.5</v>
      </c>
      <c r="M203" s="103">
        <f>VLOOKUP($N202+0.5,'Competitor Address List'!$A$6:$M$205,10)</f>
        <v>89.5</v>
      </c>
      <c r="N203" s="312"/>
      <c r="O203" s="314" t="e">
        <f>VLOOKUP($N203,'Competitor Address List'!$A$6:$M$65,15)</f>
        <v>#N/A</v>
      </c>
      <c r="P203" s="290"/>
      <c r="Q203" s="3"/>
      <c r="R203" s="3"/>
      <c r="S203" s="315"/>
      <c r="T203" s="316"/>
      <c r="U203" s="316"/>
      <c r="V203" s="293"/>
      <c r="W203" s="293"/>
      <c r="X203" s="268"/>
      <c r="Y203" s="298"/>
      <c r="Z203" s="300"/>
      <c r="AA203" s="300"/>
      <c r="AB203" s="291"/>
      <c r="AC203" s="291"/>
      <c r="AD203" s="283"/>
      <c r="AE203" s="302"/>
      <c r="AF203" s="300"/>
      <c r="AG203" s="300"/>
      <c r="AH203" s="291"/>
      <c r="AI203" s="291"/>
      <c r="AJ203" s="268"/>
    </row>
    <row r="204" spans="1:36" ht="20.100000000000001" customHeight="1" x14ac:dyDescent="0.2">
      <c r="A204" s="303">
        <f>RANK(P204,$P$26:$P$225,$Q$24)</f>
        <v>90</v>
      </c>
      <c r="B204" s="305" t="str">
        <f t="shared" ref="B204" si="1022">AE204</f>
        <v xml:space="preserve"> </v>
      </c>
      <c r="C204" s="338" t="str">
        <f t="shared" ref="C204" si="1023">AF204</f>
        <v xml:space="preserve"> </v>
      </c>
      <c r="D204" s="307" t="str">
        <f t="shared" ref="D204" si="1024">AG204</f>
        <v xml:space="preserve"> </v>
      </c>
      <c r="E204" s="294" t="str">
        <f t="shared" ref="E204" si="1025">AH204</f>
        <v xml:space="preserve"> </v>
      </c>
      <c r="F204" s="309" t="str">
        <f t="shared" ref="F204:G204" si="1026">AI204</f>
        <v xml:space="preserve"> </v>
      </c>
      <c r="G204" s="266">
        <f t="shared" si="1026"/>
        <v>66</v>
      </c>
      <c r="H204" s="104">
        <f>VLOOKUP($N204,'Competitor Address List'!$A$6:$M$205,3)</f>
        <v>90</v>
      </c>
      <c r="I204" s="105">
        <f>VLOOKUP($N204,'Competitor Address List'!$A$6:$M$205,4)</f>
        <v>90</v>
      </c>
      <c r="J204" s="104">
        <f>VLOOKUP($N204,'Competitor Address List'!$A$6:$M$205,6)</f>
        <v>90</v>
      </c>
      <c r="K204" s="106">
        <f>VLOOKUP($N204,'Competitor Address List'!$A$6:$M$205,7)</f>
        <v>90</v>
      </c>
      <c r="L204" s="55">
        <f>VLOOKUP($N204,'Competitor Address List'!$A$6:$M$205,9)</f>
        <v>90</v>
      </c>
      <c r="M204" s="107">
        <f>VLOOKUP($N204,'Competitor Address List'!$A$6:$M$205,10)</f>
        <v>90</v>
      </c>
      <c r="N204" s="311">
        <v>90</v>
      </c>
      <c r="O204" s="313">
        <f>VLOOKUP($N204,'Competitor Address List'!$A$6:$M$205,11)</f>
        <v>90</v>
      </c>
      <c r="P204" s="289">
        <f t="shared" ref="P204" si="1027">P202+1</f>
        <v>1523.3</v>
      </c>
      <c r="Q204" s="3"/>
      <c r="R204" s="3"/>
      <c r="S204" s="315" t="str">
        <f>IF(VLOOKUP($N204,'Competitor Address List'!$A$6:$M$205,2)=S$25,1,"X")</f>
        <v>X</v>
      </c>
      <c r="T204" s="316" t="str">
        <f>IF(VLOOKUP($N204,'Competitor Address List'!$A$6:$M$205,2)=T$25,1,"X")</f>
        <v>X</v>
      </c>
      <c r="U204" s="316" t="str">
        <f>IF(VLOOKUP($N204,'Competitor Address List'!$A$6:$M$205,2)=U$25,1,"X")</f>
        <v>X</v>
      </c>
      <c r="V204" s="293" t="str">
        <f>IF(OR(VLOOKUP($N204,'Competitor Address List'!$A$6:$M$205,2)=V$25,W204=1),1,"X")</f>
        <v>X</v>
      </c>
      <c r="W204" s="293" t="str">
        <f>IF(VLOOKUP($N204,'Competitor Address List'!$A$6:$M$205,2)=W$25,1,"X")</f>
        <v>X</v>
      </c>
      <c r="X204" s="268">
        <f>IF(VLOOKUP($N204,'Competitor Address List'!$A$6:$M$205,2)=X$25,1,"X")</f>
        <v>1</v>
      </c>
      <c r="Y204" s="297" t="str">
        <f t="shared" ref="Y204" si="1028">IF(S204="X","-",$P204)</f>
        <v>-</v>
      </c>
      <c r="Z204" s="299" t="str">
        <f t="shared" ref="Z204" si="1029">IF(T204="X","-",$P204)</f>
        <v>-</v>
      </c>
      <c r="AA204" s="299" t="str">
        <f t="shared" ref="AA204" si="1030">IF(U204="X","-",$P204)</f>
        <v>-</v>
      </c>
      <c r="AB204" s="286" t="str">
        <f t="shared" ref="AB204" si="1031">IF(V204="X","-",$P204)</f>
        <v>-</v>
      </c>
      <c r="AC204" s="286" t="str">
        <f t="shared" ref="AC204" si="1032">IF(W204="X","-",$P204)</f>
        <v>-</v>
      </c>
      <c r="AD204" s="282">
        <f>IF(X204="X","-",$P204)</f>
        <v>1523.3</v>
      </c>
      <c r="AE204" s="301" t="str">
        <f t="shared" ref="AE204:AJ204" si="1033">IF(Y204="-"," ",RANK(Y204,Y$26:Y$225,$Q$24))</f>
        <v xml:space="preserve"> </v>
      </c>
      <c r="AF204" s="299" t="str">
        <f t="shared" si="1033"/>
        <v xml:space="preserve"> </v>
      </c>
      <c r="AG204" s="299" t="str">
        <f t="shared" si="1033"/>
        <v xml:space="preserve"> </v>
      </c>
      <c r="AH204" s="286" t="str">
        <f t="shared" si="1033"/>
        <v xml:space="preserve"> </v>
      </c>
      <c r="AI204" s="286" t="str">
        <f t="shared" si="1033"/>
        <v xml:space="preserve"> </v>
      </c>
      <c r="AJ204" s="268">
        <f t="shared" si="1033"/>
        <v>66</v>
      </c>
    </row>
    <row r="205" spans="1:36" ht="20.100000000000001" customHeight="1" x14ac:dyDescent="0.2">
      <c r="A205" s="304"/>
      <c r="B205" s="306"/>
      <c r="C205" s="339"/>
      <c r="D205" s="308"/>
      <c r="E205" s="295"/>
      <c r="F205" s="310"/>
      <c r="G205" s="267"/>
      <c r="H205" s="100">
        <f>VLOOKUP($N204+0.5,'Competitor Address List'!$A$6:$M$205,3)</f>
        <v>90.5</v>
      </c>
      <c r="I205" s="101">
        <f>VLOOKUP($N204+0.5,'Competitor Address List'!$A$6:$M$205,4)</f>
        <v>90.5</v>
      </c>
      <c r="J205" s="100">
        <f>VLOOKUP($N204+0.5,'Competitor Address List'!$A$6:$M$205,6)</f>
        <v>90.5</v>
      </c>
      <c r="K205" s="102">
        <f>VLOOKUP($N204+0.5,'Competitor Address List'!$A$6:$M$205,7)</f>
        <v>90.5</v>
      </c>
      <c r="L205" s="54">
        <f>VLOOKUP($N204+0.5,'Competitor Address List'!$A$6:$M$205,9)</f>
        <v>90.5</v>
      </c>
      <c r="M205" s="103">
        <f>VLOOKUP($N204+0.5,'Competitor Address List'!$A$6:$M$205,10)</f>
        <v>90.5</v>
      </c>
      <c r="N205" s="312"/>
      <c r="O205" s="314" t="e">
        <f>VLOOKUP($N205,'Competitor Address List'!$A$6:$M$65,15)</f>
        <v>#N/A</v>
      </c>
      <c r="P205" s="290"/>
      <c r="Q205" s="3"/>
      <c r="R205" s="3"/>
      <c r="S205" s="318"/>
      <c r="T205" s="316"/>
      <c r="U205" s="299"/>
      <c r="V205" s="286"/>
      <c r="W205" s="286"/>
      <c r="X205" s="268"/>
      <c r="Y205" s="298"/>
      <c r="Z205" s="300"/>
      <c r="AA205" s="300"/>
      <c r="AB205" s="291"/>
      <c r="AC205" s="291"/>
      <c r="AD205" s="283"/>
      <c r="AE205" s="302"/>
      <c r="AF205" s="300"/>
      <c r="AG205" s="300"/>
      <c r="AH205" s="291"/>
      <c r="AI205" s="291"/>
      <c r="AJ205" s="268"/>
    </row>
    <row r="206" spans="1:36" ht="20.100000000000001" customHeight="1" x14ac:dyDescent="0.2">
      <c r="A206" s="303">
        <f>RANK(P206,$P$26:$P$225,$Q$24)</f>
        <v>91</v>
      </c>
      <c r="B206" s="305" t="str">
        <f t="shared" ref="B206" si="1034">AE206</f>
        <v xml:space="preserve"> </v>
      </c>
      <c r="C206" s="338" t="str">
        <f t="shared" ref="C206" si="1035">AF206</f>
        <v xml:space="preserve"> </v>
      </c>
      <c r="D206" s="307" t="str">
        <f t="shared" ref="D206" si="1036">AG206</f>
        <v xml:space="preserve"> </v>
      </c>
      <c r="E206" s="294" t="str">
        <f t="shared" ref="E206" si="1037">AH206</f>
        <v xml:space="preserve"> </v>
      </c>
      <c r="F206" s="309" t="str">
        <f t="shared" ref="F206:G206" si="1038">AI206</f>
        <v xml:space="preserve"> </v>
      </c>
      <c r="G206" s="266">
        <f t="shared" si="1038"/>
        <v>67</v>
      </c>
      <c r="H206" s="104">
        <f>VLOOKUP($N206,'Competitor Address List'!$A$6:$M$205,3)</f>
        <v>91</v>
      </c>
      <c r="I206" s="105">
        <f>VLOOKUP($N206,'Competitor Address List'!$A$6:$M$205,4)</f>
        <v>91</v>
      </c>
      <c r="J206" s="104">
        <f>VLOOKUP($N206,'Competitor Address List'!$A$6:$M$205,6)</f>
        <v>91</v>
      </c>
      <c r="K206" s="106">
        <f>VLOOKUP($N206,'Competitor Address List'!$A$6:$M$205,7)</f>
        <v>91</v>
      </c>
      <c r="L206" s="55">
        <f>VLOOKUP($N206,'Competitor Address List'!$A$6:$M$205,9)</f>
        <v>91</v>
      </c>
      <c r="M206" s="107">
        <f>VLOOKUP($N206,'Competitor Address List'!$A$6:$M$205,10)</f>
        <v>91</v>
      </c>
      <c r="N206" s="311">
        <v>91</v>
      </c>
      <c r="O206" s="313">
        <f>VLOOKUP($N206,'Competitor Address List'!$A$6:$M$205,11)</f>
        <v>91</v>
      </c>
      <c r="P206" s="289">
        <f t="shared" ref="P206" si="1039">P204+1</f>
        <v>1524.3</v>
      </c>
      <c r="Q206" s="3"/>
      <c r="R206" s="3"/>
      <c r="S206" s="315" t="str">
        <f>IF(VLOOKUP($N206,'Competitor Address List'!$A$6:$M$205,2)=S$25,1,"X")</f>
        <v>X</v>
      </c>
      <c r="T206" s="316" t="str">
        <f>IF(VLOOKUP($N206,'Competitor Address List'!$A$6:$M$205,2)=T$25,1,"X")</f>
        <v>X</v>
      </c>
      <c r="U206" s="316" t="str">
        <f>IF(VLOOKUP($N206,'Competitor Address List'!$A$6:$M$205,2)=U$25,1,"X")</f>
        <v>X</v>
      </c>
      <c r="V206" s="293" t="str">
        <f>IF(OR(VLOOKUP($N206,'Competitor Address List'!$A$6:$M$205,2)=V$25,W206=1),1,"X")</f>
        <v>X</v>
      </c>
      <c r="W206" s="293" t="str">
        <f>IF(VLOOKUP($N206,'Competitor Address List'!$A$6:$M$205,2)=W$25,1,"X")</f>
        <v>X</v>
      </c>
      <c r="X206" s="268">
        <f>IF(VLOOKUP($N206,'Competitor Address List'!$A$6:$M$205,2)=X$25,1,"X")</f>
        <v>1</v>
      </c>
      <c r="Y206" s="297" t="str">
        <f t="shared" ref="Y206" si="1040">IF(S206="X","-",$P206)</f>
        <v>-</v>
      </c>
      <c r="Z206" s="299" t="str">
        <f t="shared" ref="Z206" si="1041">IF(T206="X","-",$P206)</f>
        <v>-</v>
      </c>
      <c r="AA206" s="299" t="str">
        <f t="shared" ref="AA206" si="1042">IF(U206="X","-",$P206)</f>
        <v>-</v>
      </c>
      <c r="AB206" s="286" t="str">
        <f t="shared" ref="AB206" si="1043">IF(V206="X","-",$P206)</f>
        <v>-</v>
      </c>
      <c r="AC206" s="286" t="str">
        <f t="shared" ref="AC206" si="1044">IF(W206="X","-",$P206)</f>
        <v>-</v>
      </c>
      <c r="AD206" s="282">
        <f>IF(X206="X","-",$P206)</f>
        <v>1524.3</v>
      </c>
      <c r="AE206" s="301" t="str">
        <f t="shared" ref="AE206:AJ206" si="1045">IF(Y206="-"," ",RANK(Y206,Y$26:Y$225,$Q$24))</f>
        <v xml:space="preserve"> </v>
      </c>
      <c r="AF206" s="299" t="str">
        <f t="shared" si="1045"/>
        <v xml:space="preserve"> </v>
      </c>
      <c r="AG206" s="299" t="str">
        <f t="shared" si="1045"/>
        <v xml:space="preserve"> </v>
      </c>
      <c r="AH206" s="286" t="str">
        <f t="shared" si="1045"/>
        <v xml:space="preserve"> </v>
      </c>
      <c r="AI206" s="286" t="str">
        <f t="shared" si="1045"/>
        <v xml:space="preserve"> </v>
      </c>
      <c r="AJ206" s="268">
        <f t="shared" si="1045"/>
        <v>67</v>
      </c>
    </row>
    <row r="207" spans="1:36" ht="20.100000000000001" customHeight="1" x14ac:dyDescent="0.2">
      <c r="A207" s="304"/>
      <c r="B207" s="306"/>
      <c r="C207" s="339"/>
      <c r="D207" s="308"/>
      <c r="E207" s="295"/>
      <c r="F207" s="310"/>
      <c r="G207" s="267"/>
      <c r="H207" s="100">
        <f>VLOOKUP($N206+0.5,'Competitor Address List'!$A$6:$M$205,3)</f>
        <v>91.5</v>
      </c>
      <c r="I207" s="101">
        <f>VLOOKUP($N206+0.5,'Competitor Address List'!$A$6:$M$205,4)</f>
        <v>91.5</v>
      </c>
      <c r="J207" s="100">
        <f>VLOOKUP($N206+0.5,'Competitor Address List'!$A$6:$M$205,6)</f>
        <v>91.5</v>
      </c>
      <c r="K207" s="102">
        <f>VLOOKUP($N206+0.5,'Competitor Address List'!$A$6:$M$205,7)</f>
        <v>91.5</v>
      </c>
      <c r="L207" s="54">
        <f>VLOOKUP($N206+0.5,'Competitor Address List'!$A$6:$M$205,9)</f>
        <v>91.5</v>
      </c>
      <c r="M207" s="103">
        <f>VLOOKUP($N206+0.5,'Competitor Address List'!$A$6:$M$205,10)</f>
        <v>91.5</v>
      </c>
      <c r="N207" s="312"/>
      <c r="O207" s="314" t="e">
        <f>VLOOKUP($N207,'Competitor Address List'!$A$6:$M$65,15)</f>
        <v>#N/A</v>
      </c>
      <c r="P207" s="290"/>
      <c r="Q207" s="3"/>
      <c r="R207" s="3"/>
      <c r="S207" s="315"/>
      <c r="T207" s="316"/>
      <c r="U207" s="316"/>
      <c r="V207" s="293"/>
      <c r="W207" s="293"/>
      <c r="X207" s="268"/>
      <c r="Y207" s="298"/>
      <c r="Z207" s="300"/>
      <c r="AA207" s="300"/>
      <c r="AB207" s="291"/>
      <c r="AC207" s="291"/>
      <c r="AD207" s="283"/>
      <c r="AE207" s="302"/>
      <c r="AF207" s="300"/>
      <c r="AG207" s="300"/>
      <c r="AH207" s="291"/>
      <c r="AI207" s="291"/>
      <c r="AJ207" s="268"/>
    </row>
    <row r="208" spans="1:36" ht="20.100000000000001" customHeight="1" x14ac:dyDescent="0.2">
      <c r="A208" s="303">
        <f>RANK(P208,$P$26:$P$225,$Q$24)</f>
        <v>92</v>
      </c>
      <c r="B208" s="305" t="str">
        <f t="shared" ref="B208" si="1046">AE208</f>
        <v xml:space="preserve"> </v>
      </c>
      <c r="C208" s="338" t="str">
        <f t="shared" ref="C208" si="1047">AF208</f>
        <v xml:space="preserve"> </v>
      </c>
      <c r="D208" s="307" t="str">
        <f t="shared" ref="D208" si="1048">AG208</f>
        <v xml:space="preserve"> </v>
      </c>
      <c r="E208" s="294" t="str">
        <f t="shared" ref="E208" si="1049">AH208</f>
        <v xml:space="preserve"> </v>
      </c>
      <c r="F208" s="309" t="str">
        <f t="shared" ref="F208:G208" si="1050">AI208</f>
        <v xml:space="preserve"> </v>
      </c>
      <c r="G208" s="266">
        <f t="shared" si="1050"/>
        <v>68</v>
      </c>
      <c r="H208" s="104">
        <f>VLOOKUP($N208,'Competitor Address List'!$A$6:$M$205,3)</f>
        <v>92</v>
      </c>
      <c r="I208" s="105">
        <f>VLOOKUP($N208,'Competitor Address List'!$A$6:$M$205,4)</f>
        <v>92</v>
      </c>
      <c r="J208" s="104">
        <f>VLOOKUP($N208,'Competitor Address List'!$A$6:$M$205,6)</f>
        <v>92</v>
      </c>
      <c r="K208" s="106">
        <f>VLOOKUP($N208,'Competitor Address List'!$A$6:$M$205,7)</f>
        <v>92</v>
      </c>
      <c r="L208" s="55">
        <f>VLOOKUP($N208,'Competitor Address List'!$A$6:$M$205,9)</f>
        <v>92</v>
      </c>
      <c r="M208" s="107">
        <f>VLOOKUP($N208,'Competitor Address List'!$A$6:$M$205,10)</f>
        <v>92</v>
      </c>
      <c r="N208" s="311">
        <v>92</v>
      </c>
      <c r="O208" s="313">
        <f>VLOOKUP($N208,'Competitor Address List'!$A$6:$M$205,11)</f>
        <v>92</v>
      </c>
      <c r="P208" s="289">
        <f t="shared" ref="P208" si="1051">P206+1</f>
        <v>1525.3</v>
      </c>
      <c r="Q208" s="3"/>
      <c r="R208" s="3"/>
      <c r="S208" s="317" t="str">
        <f>IF(VLOOKUP($N208,'Competitor Address List'!$A$6:$M$205,2)=S$25,1,"X")</f>
        <v>X</v>
      </c>
      <c r="T208" s="316" t="str">
        <f>IF(VLOOKUP($N208,'Competitor Address List'!$A$6:$M$205,2)=T$25,1,"X")</f>
        <v>X</v>
      </c>
      <c r="U208" s="300" t="str">
        <f>IF(VLOOKUP($N208,'Competitor Address List'!$A$6:$M$205,2)=U$25,1,"X")</f>
        <v>X</v>
      </c>
      <c r="V208" s="291" t="str">
        <f>IF(OR(VLOOKUP($N208,'Competitor Address List'!$A$6:$M$205,2)=V$25,W208=1),1,"X")</f>
        <v>X</v>
      </c>
      <c r="W208" s="291" t="str">
        <f>IF(VLOOKUP($N208,'Competitor Address List'!$A$6:$M$205,2)=W$25,1,"X")</f>
        <v>X</v>
      </c>
      <c r="X208" s="268">
        <f>IF(VLOOKUP($N208,'Competitor Address List'!$A$6:$M$205,2)=X$25,1,"X")</f>
        <v>1</v>
      </c>
      <c r="Y208" s="297" t="str">
        <f t="shared" ref="Y208" si="1052">IF(S208="X","-",$P208)</f>
        <v>-</v>
      </c>
      <c r="Z208" s="299" t="str">
        <f t="shared" ref="Z208" si="1053">IF(T208="X","-",$P208)</f>
        <v>-</v>
      </c>
      <c r="AA208" s="299" t="str">
        <f t="shared" ref="AA208" si="1054">IF(U208="X","-",$P208)</f>
        <v>-</v>
      </c>
      <c r="AB208" s="286" t="str">
        <f t="shared" ref="AB208" si="1055">IF(V208="X","-",$P208)</f>
        <v>-</v>
      </c>
      <c r="AC208" s="286" t="str">
        <f t="shared" ref="AC208" si="1056">IF(W208="X","-",$P208)</f>
        <v>-</v>
      </c>
      <c r="AD208" s="282">
        <f>IF(X208="X","-",$P208)</f>
        <v>1525.3</v>
      </c>
      <c r="AE208" s="301" t="str">
        <f t="shared" ref="AE208:AJ208" si="1057">IF(Y208="-"," ",RANK(Y208,Y$26:Y$225,$Q$24))</f>
        <v xml:space="preserve"> </v>
      </c>
      <c r="AF208" s="299" t="str">
        <f t="shared" si="1057"/>
        <v xml:space="preserve"> </v>
      </c>
      <c r="AG208" s="299" t="str">
        <f t="shared" si="1057"/>
        <v xml:space="preserve"> </v>
      </c>
      <c r="AH208" s="286" t="str">
        <f t="shared" si="1057"/>
        <v xml:space="preserve"> </v>
      </c>
      <c r="AI208" s="286" t="str">
        <f t="shared" si="1057"/>
        <v xml:space="preserve"> </v>
      </c>
      <c r="AJ208" s="268">
        <f t="shared" si="1057"/>
        <v>68</v>
      </c>
    </row>
    <row r="209" spans="1:36" ht="20.100000000000001" customHeight="1" x14ac:dyDescent="0.2">
      <c r="A209" s="304"/>
      <c r="B209" s="306"/>
      <c r="C209" s="339"/>
      <c r="D209" s="308"/>
      <c r="E209" s="295"/>
      <c r="F209" s="310"/>
      <c r="G209" s="267"/>
      <c r="H209" s="100">
        <f>VLOOKUP($N208+0.5,'Competitor Address List'!$A$6:$M$205,3)</f>
        <v>92.5</v>
      </c>
      <c r="I209" s="101">
        <f>VLOOKUP($N208+0.5,'Competitor Address List'!$A$6:$M$205,4)</f>
        <v>92.5</v>
      </c>
      <c r="J209" s="100">
        <f>VLOOKUP($N208+0.5,'Competitor Address List'!$A$6:$M$205,6)</f>
        <v>92.5</v>
      </c>
      <c r="K209" s="102">
        <f>VLOOKUP($N208+0.5,'Competitor Address List'!$A$6:$M$205,7)</f>
        <v>92.5</v>
      </c>
      <c r="L209" s="54">
        <f>VLOOKUP($N208+0.5,'Competitor Address List'!$A$6:$M$205,9)</f>
        <v>92.5</v>
      </c>
      <c r="M209" s="103">
        <f>VLOOKUP($N208+0.5,'Competitor Address List'!$A$6:$M$205,10)</f>
        <v>92.5</v>
      </c>
      <c r="N209" s="312"/>
      <c r="O209" s="314" t="e">
        <f>VLOOKUP($N209,'Competitor Address List'!$A$6:$M$65,15)</f>
        <v>#N/A</v>
      </c>
      <c r="P209" s="290"/>
      <c r="Q209" s="3"/>
      <c r="R209" s="3"/>
      <c r="S209" s="315"/>
      <c r="T209" s="316"/>
      <c r="U209" s="316"/>
      <c r="V209" s="293"/>
      <c r="W209" s="293"/>
      <c r="X209" s="268"/>
      <c r="Y209" s="298"/>
      <c r="Z209" s="300"/>
      <c r="AA209" s="300"/>
      <c r="AB209" s="291"/>
      <c r="AC209" s="291"/>
      <c r="AD209" s="283"/>
      <c r="AE209" s="302"/>
      <c r="AF209" s="300"/>
      <c r="AG209" s="300"/>
      <c r="AH209" s="291"/>
      <c r="AI209" s="291"/>
      <c r="AJ209" s="268"/>
    </row>
    <row r="210" spans="1:36" ht="20.100000000000001" customHeight="1" x14ac:dyDescent="0.2">
      <c r="A210" s="303">
        <f>RANK(P210,$P$26:$P$225,$Q$24)</f>
        <v>93</v>
      </c>
      <c r="B210" s="305" t="str">
        <f t="shared" ref="B210" si="1058">AE210</f>
        <v xml:space="preserve"> </v>
      </c>
      <c r="C210" s="338" t="str">
        <f t="shared" ref="C210" si="1059">AF210</f>
        <v xml:space="preserve"> </v>
      </c>
      <c r="D210" s="307" t="str">
        <f t="shared" ref="D210" si="1060">AG210</f>
        <v xml:space="preserve"> </v>
      </c>
      <c r="E210" s="294" t="str">
        <f t="shared" ref="E210" si="1061">AH210</f>
        <v xml:space="preserve"> </v>
      </c>
      <c r="F210" s="309" t="str">
        <f t="shared" ref="F210:G210" si="1062">AI210</f>
        <v xml:space="preserve"> </v>
      </c>
      <c r="G210" s="266">
        <f t="shared" si="1062"/>
        <v>69</v>
      </c>
      <c r="H210" s="104">
        <f>VLOOKUP($N210,'Competitor Address List'!$A$6:$M$205,3)</f>
        <v>93</v>
      </c>
      <c r="I210" s="105">
        <f>VLOOKUP($N210,'Competitor Address List'!$A$6:$M$205,4)</f>
        <v>93</v>
      </c>
      <c r="J210" s="104">
        <f>VLOOKUP($N210,'Competitor Address List'!$A$6:$M$205,6)</f>
        <v>93</v>
      </c>
      <c r="K210" s="106">
        <f>VLOOKUP($N210,'Competitor Address List'!$A$6:$M$205,7)</f>
        <v>93</v>
      </c>
      <c r="L210" s="55">
        <f>VLOOKUP($N210,'Competitor Address List'!$A$6:$M$205,9)</f>
        <v>93</v>
      </c>
      <c r="M210" s="107">
        <f>VLOOKUP($N210,'Competitor Address List'!$A$6:$M$205,10)</f>
        <v>93</v>
      </c>
      <c r="N210" s="311">
        <v>93</v>
      </c>
      <c r="O210" s="313">
        <f>VLOOKUP($N210,'Competitor Address List'!$A$6:$M$205,11)</f>
        <v>93</v>
      </c>
      <c r="P210" s="289">
        <f t="shared" ref="P210" si="1063">P208+1</f>
        <v>1526.3</v>
      </c>
      <c r="Q210" s="3"/>
      <c r="R210" s="3"/>
      <c r="S210" s="315" t="str">
        <f>IF(VLOOKUP($N210,'Competitor Address List'!$A$6:$M$205,2)=S$25,1,"X")</f>
        <v>X</v>
      </c>
      <c r="T210" s="316" t="str">
        <f>IF(VLOOKUP($N210,'Competitor Address List'!$A$6:$M$205,2)=T$25,1,"X")</f>
        <v>X</v>
      </c>
      <c r="U210" s="316" t="str">
        <f>IF(VLOOKUP($N210,'Competitor Address List'!$A$6:$M$205,2)=U$25,1,"X")</f>
        <v>X</v>
      </c>
      <c r="V210" s="293" t="str">
        <f>IF(OR(VLOOKUP($N210,'Competitor Address List'!$A$6:$M$205,2)=V$25,W210=1),1,"X")</f>
        <v>X</v>
      </c>
      <c r="W210" s="293" t="str">
        <f>IF(VLOOKUP($N210,'Competitor Address List'!$A$6:$M$205,2)=W$25,1,"X")</f>
        <v>X</v>
      </c>
      <c r="X210" s="268">
        <f>IF(VLOOKUP($N210,'Competitor Address List'!$A$6:$M$205,2)=X$25,1,"X")</f>
        <v>1</v>
      </c>
      <c r="Y210" s="297" t="str">
        <f t="shared" ref="Y210" si="1064">IF(S210="X","-",$P210)</f>
        <v>-</v>
      </c>
      <c r="Z210" s="299" t="str">
        <f t="shared" ref="Z210" si="1065">IF(T210="X","-",$P210)</f>
        <v>-</v>
      </c>
      <c r="AA210" s="299" t="str">
        <f t="shared" ref="AA210" si="1066">IF(U210="X","-",$P210)</f>
        <v>-</v>
      </c>
      <c r="AB210" s="286" t="str">
        <f t="shared" ref="AB210" si="1067">IF(V210="X","-",$P210)</f>
        <v>-</v>
      </c>
      <c r="AC210" s="286" t="str">
        <f t="shared" ref="AC210" si="1068">IF(W210="X","-",$P210)</f>
        <v>-</v>
      </c>
      <c r="AD210" s="282">
        <f>IF(X210="X","-",$P210)</f>
        <v>1526.3</v>
      </c>
      <c r="AE210" s="301" t="str">
        <f t="shared" ref="AE210:AJ210" si="1069">IF(Y210="-"," ",RANK(Y210,Y$26:Y$225,$Q$24))</f>
        <v xml:space="preserve"> </v>
      </c>
      <c r="AF210" s="299" t="str">
        <f t="shared" si="1069"/>
        <v xml:space="preserve"> </v>
      </c>
      <c r="AG210" s="299" t="str">
        <f t="shared" si="1069"/>
        <v xml:space="preserve"> </v>
      </c>
      <c r="AH210" s="286" t="str">
        <f t="shared" si="1069"/>
        <v xml:space="preserve"> </v>
      </c>
      <c r="AI210" s="286" t="str">
        <f t="shared" si="1069"/>
        <v xml:space="preserve"> </v>
      </c>
      <c r="AJ210" s="268">
        <f t="shared" si="1069"/>
        <v>69</v>
      </c>
    </row>
    <row r="211" spans="1:36" ht="20.100000000000001" customHeight="1" x14ac:dyDescent="0.2">
      <c r="A211" s="304"/>
      <c r="B211" s="306"/>
      <c r="C211" s="339"/>
      <c r="D211" s="308"/>
      <c r="E211" s="295"/>
      <c r="F211" s="310"/>
      <c r="G211" s="267"/>
      <c r="H211" s="100">
        <f>VLOOKUP($N210+0.5,'Competitor Address List'!$A$6:$M$205,3)</f>
        <v>93.5</v>
      </c>
      <c r="I211" s="101">
        <f>VLOOKUP($N210+0.5,'Competitor Address List'!$A$6:$M$205,4)</f>
        <v>93.5</v>
      </c>
      <c r="J211" s="100">
        <f>VLOOKUP($N210+0.5,'Competitor Address List'!$A$6:$M$205,6)</f>
        <v>93.5</v>
      </c>
      <c r="K211" s="102">
        <f>VLOOKUP($N210+0.5,'Competitor Address List'!$A$6:$M$205,7)</f>
        <v>93.5</v>
      </c>
      <c r="L211" s="54">
        <f>VLOOKUP($N210+0.5,'Competitor Address List'!$A$6:$M$205,9)</f>
        <v>93.5</v>
      </c>
      <c r="M211" s="103">
        <f>VLOOKUP($N210+0.5,'Competitor Address List'!$A$6:$M$205,10)</f>
        <v>93.5</v>
      </c>
      <c r="N211" s="312"/>
      <c r="O211" s="314" t="e">
        <f>VLOOKUP($N211,'Competitor Address List'!$A$6:$M$65,15)</f>
        <v>#N/A</v>
      </c>
      <c r="P211" s="290"/>
      <c r="Q211" s="3"/>
      <c r="R211" s="3"/>
      <c r="S211" s="315"/>
      <c r="T211" s="316"/>
      <c r="U211" s="316"/>
      <c r="V211" s="293"/>
      <c r="W211" s="293"/>
      <c r="X211" s="268"/>
      <c r="Y211" s="298"/>
      <c r="Z211" s="300"/>
      <c r="AA211" s="300"/>
      <c r="AB211" s="291"/>
      <c r="AC211" s="291"/>
      <c r="AD211" s="283"/>
      <c r="AE211" s="302"/>
      <c r="AF211" s="300"/>
      <c r="AG211" s="300"/>
      <c r="AH211" s="291"/>
      <c r="AI211" s="291"/>
      <c r="AJ211" s="268"/>
    </row>
    <row r="212" spans="1:36" ht="20.100000000000001" customHeight="1" x14ac:dyDescent="0.2">
      <c r="A212" s="303">
        <f>RANK(P212,$P$26:$P$225,$Q$24)</f>
        <v>94</v>
      </c>
      <c r="B212" s="305" t="str">
        <f t="shared" ref="B212" si="1070">AE212</f>
        <v xml:space="preserve"> </v>
      </c>
      <c r="C212" s="338" t="str">
        <f t="shared" ref="C212" si="1071">AF212</f>
        <v xml:space="preserve"> </v>
      </c>
      <c r="D212" s="307" t="str">
        <f t="shared" ref="D212" si="1072">AG212</f>
        <v xml:space="preserve"> </v>
      </c>
      <c r="E212" s="294" t="str">
        <f t="shared" ref="E212" si="1073">AH212</f>
        <v xml:space="preserve"> </v>
      </c>
      <c r="F212" s="309" t="str">
        <f t="shared" ref="F212:G212" si="1074">AI212</f>
        <v xml:space="preserve"> </v>
      </c>
      <c r="G212" s="266">
        <f t="shared" si="1074"/>
        <v>70</v>
      </c>
      <c r="H212" s="104">
        <f>VLOOKUP($N212,'Competitor Address List'!$A$6:$M$205,3)</f>
        <v>94</v>
      </c>
      <c r="I212" s="105">
        <f>VLOOKUP($N212,'Competitor Address List'!$A$6:$M$205,4)</f>
        <v>94</v>
      </c>
      <c r="J212" s="104">
        <f>VLOOKUP($N212,'Competitor Address List'!$A$6:$M$205,6)</f>
        <v>94</v>
      </c>
      <c r="K212" s="106">
        <f>VLOOKUP($N212,'Competitor Address List'!$A$6:$M$205,7)</f>
        <v>94</v>
      </c>
      <c r="L212" s="55">
        <f>VLOOKUP($N212,'Competitor Address List'!$A$6:$M$205,9)</f>
        <v>94</v>
      </c>
      <c r="M212" s="107">
        <f>VLOOKUP($N212,'Competitor Address List'!$A$6:$M$205,10)</f>
        <v>94</v>
      </c>
      <c r="N212" s="311">
        <v>94</v>
      </c>
      <c r="O212" s="313">
        <f>VLOOKUP($N212,'Competitor Address List'!$A$6:$M$205,11)</f>
        <v>94</v>
      </c>
      <c r="P212" s="289">
        <f t="shared" ref="P212" si="1075">P210+1</f>
        <v>1527.3</v>
      </c>
      <c r="Q212" s="3"/>
      <c r="R212" s="3"/>
      <c r="S212" s="315" t="str">
        <f>IF(VLOOKUP($N212,'Competitor Address List'!$A$6:$M$205,2)=S$25,1,"X")</f>
        <v>X</v>
      </c>
      <c r="T212" s="316" t="str">
        <f>IF(VLOOKUP($N212,'Competitor Address List'!$A$6:$M$205,2)=T$25,1,"X")</f>
        <v>X</v>
      </c>
      <c r="U212" s="316" t="str">
        <f>IF(VLOOKUP($N212,'Competitor Address List'!$A$6:$M$205,2)=U$25,1,"X")</f>
        <v>X</v>
      </c>
      <c r="V212" s="293" t="str">
        <f>IF(OR(VLOOKUP($N212,'Competitor Address List'!$A$6:$M$205,2)=V$25,W212=1),1,"X")</f>
        <v>X</v>
      </c>
      <c r="W212" s="293" t="str">
        <f>IF(VLOOKUP($N212,'Competitor Address List'!$A$6:$M$205,2)=W$25,1,"X")</f>
        <v>X</v>
      </c>
      <c r="X212" s="268">
        <f>IF(VLOOKUP($N212,'Competitor Address List'!$A$6:$M$205,2)=X$25,1,"X")</f>
        <v>1</v>
      </c>
      <c r="Y212" s="297" t="str">
        <f t="shared" ref="Y212" si="1076">IF(S212="X","-",$P212)</f>
        <v>-</v>
      </c>
      <c r="Z212" s="299" t="str">
        <f t="shared" ref="Z212" si="1077">IF(T212="X","-",$P212)</f>
        <v>-</v>
      </c>
      <c r="AA212" s="299" t="str">
        <f t="shared" ref="AA212" si="1078">IF(U212="X","-",$P212)</f>
        <v>-</v>
      </c>
      <c r="AB212" s="286" t="str">
        <f t="shared" ref="AB212" si="1079">IF(V212="X","-",$P212)</f>
        <v>-</v>
      </c>
      <c r="AC212" s="286" t="str">
        <f t="shared" ref="AC212" si="1080">IF(W212="X","-",$P212)</f>
        <v>-</v>
      </c>
      <c r="AD212" s="282">
        <f>IF(X212="X","-",$P212)</f>
        <v>1527.3</v>
      </c>
      <c r="AE212" s="301" t="str">
        <f t="shared" ref="AE212:AJ212" si="1081">IF(Y212="-"," ",RANK(Y212,Y$26:Y$225,$Q$24))</f>
        <v xml:space="preserve"> </v>
      </c>
      <c r="AF212" s="299" t="str">
        <f t="shared" si="1081"/>
        <v xml:space="preserve"> </v>
      </c>
      <c r="AG212" s="299" t="str">
        <f t="shared" si="1081"/>
        <v xml:space="preserve"> </v>
      </c>
      <c r="AH212" s="286" t="str">
        <f t="shared" si="1081"/>
        <v xml:space="preserve"> </v>
      </c>
      <c r="AI212" s="286" t="str">
        <f t="shared" si="1081"/>
        <v xml:space="preserve"> </v>
      </c>
      <c r="AJ212" s="268">
        <f t="shared" si="1081"/>
        <v>70</v>
      </c>
    </row>
    <row r="213" spans="1:36" ht="20.100000000000001" customHeight="1" x14ac:dyDescent="0.2">
      <c r="A213" s="304"/>
      <c r="B213" s="306"/>
      <c r="C213" s="339"/>
      <c r="D213" s="308"/>
      <c r="E213" s="295"/>
      <c r="F213" s="310"/>
      <c r="G213" s="267"/>
      <c r="H213" s="100">
        <f>VLOOKUP($N212+0.5,'Competitor Address List'!$A$6:$M$205,3)</f>
        <v>94.5</v>
      </c>
      <c r="I213" s="101">
        <f>VLOOKUP($N212+0.5,'Competitor Address List'!$A$6:$M$205,4)</f>
        <v>94.5</v>
      </c>
      <c r="J213" s="100">
        <f>VLOOKUP($N212+0.5,'Competitor Address List'!$A$6:$M$205,6)</f>
        <v>94.5</v>
      </c>
      <c r="K213" s="102">
        <f>VLOOKUP($N212+0.5,'Competitor Address List'!$A$6:$M$205,7)</f>
        <v>94.5</v>
      </c>
      <c r="L213" s="54">
        <f>VLOOKUP($N212+0.5,'Competitor Address List'!$A$6:$M$205,9)</f>
        <v>94.5</v>
      </c>
      <c r="M213" s="103">
        <f>VLOOKUP($N212+0.5,'Competitor Address List'!$A$6:$M$205,10)</f>
        <v>94.5</v>
      </c>
      <c r="N213" s="312"/>
      <c r="O213" s="314" t="e">
        <f>VLOOKUP($N213,'Competitor Address List'!$A$6:$M$65,15)</f>
        <v>#N/A</v>
      </c>
      <c r="P213" s="290"/>
      <c r="Q213" s="3"/>
      <c r="R213" s="3"/>
      <c r="S213" s="315"/>
      <c r="T213" s="316"/>
      <c r="U213" s="316"/>
      <c r="V213" s="293"/>
      <c r="W213" s="293"/>
      <c r="X213" s="268"/>
      <c r="Y213" s="298"/>
      <c r="Z213" s="300"/>
      <c r="AA213" s="300"/>
      <c r="AB213" s="291"/>
      <c r="AC213" s="291"/>
      <c r="AD213" s="283"/>
      <c r="AE213" s="302"/>
      <c r="AF213" s="300"/>
      <c r="AG213" s="300"/>
      <c r="AH213" s="291"/>
      <c r="AI213" s="291"/>
      <c r="AJ213" s="268"/>
    </row>
    <row r="214" spans="1:36" ht="20.100000000000001" customHeight="1" x14ac:dyDescent="0.2">
      <c r="A214" s="303">
        <f>RANK(P214,$P$26:$P$225,$Q$24)</f>
        <v>95</v>
      </c>
      <c r="B214" s="305" t="str">
        <f t="shared" ref="B214" si="1082">AE214</f>
        <v xml:space="preserve"> </v>
      </c>
      <c r="C214" s="338" t="str">
        <f t="shared" ref="C214" si="1083">AF214</f>
        <v xml:space="preserve"> </v>
      </c>
      <c r="D214" s="307" t="str">
        <f t="shared" ref="D214" si="1084">AG214</f>
        <v xml:space="preserve"> </v>
      </c>
      <c r="E214" s="294" t="str">
        <f t="shared" ref="E214" si="1085">AH214</f>
        <v xml:space="preserve"> </v>
      </c>
      <c r="F214" s="309" t="str">
        <f t="shared" ref="F214:G214" si="1086">AI214</f>
        <v xml:space="preserve"> </v>
      </c>
      <c r="G214" s="266">
        <f t="shared" si="1086"/>
        <v>71</v>
      </c>
      <c r="H214" s="104">
        <f>VLOOKUP($N214,'Competitor Address List'!$A$6:$M$205,3)</f>
        <v>95</v>
      </c>
      <c r="I214" s="105">
        <f>VLOOKUP($N214,'Competitor Address List'!$A$6:$M$205,4)</f>
        <v>95</v>
      </c>
      <c r="J214" s="104">
        <f>VLOOKUP($N214,'Competitor Address List'!$A$6:$M$205,6)</f>
        <v>95</v>
      </c>
      <c r="K214" s="106">
        <f>VLOOKUP($N214,'Competitor Address List'!$A$6:$M$205,7)</f>
        <v>95</v>
      </c>
      <c r="L214" s="55">
        <f>VLOOKUP($N214,'Competitor Address List'!$A$6:$M$205,9)</f>
        <v>95</v>
      </c>
      <c r="M214" s="107">
        <f>VLOOKUP($N214,'Competitor Address List'!$A$6:$M$205,10)</f>
        <v>95</v>
      </c>
      <c r="N214" s="311">
        <v>95</v>
      </c>
      <c r="O214" s="313">
        <f>VLOOKUP($N214,'Competitor Address List'!$A$6:$M$205,11)</f>
        <v>95</v>
      </c>
      <c r="P214" s="289">
        <f t="shared" ref="P214" si="1087">P212+1</f>
        <v>1528.3</v>
      </c>
      <c r="Q214" s="3"/>
      <c r="R214" s="3"/>
      <c r="S214" s="315" t="str">
        <f>IF(VLOOKUP($N214,'Competitor Address List'!$A$6:$M$205,2)=S$25,1,"X")</f>
        <v>X</v>
      </c>
      <c r="T214" s="316" t="str">
        <f>IF(VLOOKUP($N214,'Competitor Address List'!$A$6:$M$205,2)=T$25,1,"X")</f>
        <v>X</v>
      </c>
      <c r="U214" s="316" t="str">
        <f>IF(VLOOKUP($N214,'Competitor Address List'!$A$6:$M$205,2)=U$25,1,"X")</f>
        <v>X</v>
      </c>
      <c r="V214" s="293" t="str">
        <f>IF(OR(VLOOKUP($N214,'Competitor Address List'!$A$6:$M$205,2)=V$25,W214=1),1,"X")</f>
        <v>X</v>
      </c>
      <c r="W214" s="293" t="str">
        <f>IF(VLOOKUP($N214,'Competitor Address List'!$A$6:$M$205,2)=W$25,1,"X")</f>
        <v>X</v>
      </c>
      <c r="X214" s="268">
        <f>IF(VLOOKUP($N214,'Competitor Address List'!$A$6:$M$205,2)=X$25,1,"X")</f>
        <v>1</v>
      </c>
      <c r="Y214" s="297" t="str">
        <f t="shared" ref="Y214" si="1088">IF(S214="X","-",$P214)</f>
        <v>-</v>
      </c>
      <c r="Z214" s="299" t="str">
        <f t="shared" ref="Z214" si="1089">IF(T214="X","-",$P214)</f>
        <v>-</v>
      </c>
      <c r="AA214" s="299" t="str">
        <f t="shared" ref="AA214" si="1090">IF(U214="X","-",$P214)</f>
        <v>-</v>
      </c>
      <c r="AB214" s="286" t="str">
        <f t="shared" ref="AB214" si="1091">IF(V214="X","-",$P214)</f>
        <v>-</v>
      </c>
      <c r="AC214" s="286" t="str">
        <f t="shared" ref="AC214" si="1092">IF(W214="X","-",$P214)</f>
        <v>-</v>
      </c>
      <c r="AD214" s="282">
        <f>IF(X214="X","-",$P214)</f>
        <v>1528.3</v>
      </c>
      <c r="AE214" s="301" t="str">
        <f t="shared" ref="AE214:AJ214" si="1093">IF(Y214="-"," ",RANK(Y214,Y$26:Y$225,$Q$24))</f>
        <v xml:space="preserve"> </v>
      </c>
      <c r="AF214" s="299" t="str">
        <f t="shared" si="1093"/>
        <v xml:space="preserve"> </v>
      </c>
      <c r="AG214" s="299" t="str">
        <f t="shared" si="1093"/>
        <v xml:space="preserve"> </v>
      </c>
      <c r="AH214" s="286" t="str">
        <f t="shared" si="1093"/>
        <v xml:space="preserve"> </v>
      </c>
      <c r="AI214" s="286" t="str">
        <f t="shared" si="1093"/>
        <v xml:space="preserve"> </v>
      </c>
      <c r="AJ214" s="268">
        <f t="shared" si="1093"/>
        <v>71</v>
      </c>
    </row>
    <row r="215" spans="1:36" ht="20.100000000000001" customHeight="1" x14ac:dyDescent="0.2">
      <c r="A215" s="304"/>
      <c r="B215" s="306"/>
      <c r="C215" s="339"/>
      <c r="D215" s="308"/>
      <c r="E215" s="295"/>
      <c r="F215" s="310"/>
      <c r="G215" s="267"/>
      <c r="H215" s="100">
        <f>VLOOKUP($N214+0.5,'Competitor Address List'!$A$6:$M$205,3)</f>
        <v>95.5</v>
      </c>
      <c r="I215" s="101">
        <f>VLOOKUP($N214+0.5,'Competitor Address List'!$A$6:$M$205,4)</f>
        <v>95.5</v>
      </c>
      <c r="J215" s="100">
        <f>VLOOKUP($N214+0.5,'Competitor Address List'!$A$6:$M$205,6)</f>
        <v>95.5</v>
      </c>
      <c r="K215" s="102">
        <f>VLOOKUP($N214+0.5,'Competitor Address List'!$A$6:$M$205,7)</f>
        <v>95.5</v>
      </c>
      <c r="L215" s="54">
        <f>VLOOKUP($N214+0.5,'Competitor Address List'!$A$6:$M$205,9)</f>
        <v>95.5</v>
      </c>
      <c r="M215" s="103">
        <f>VLOOKUP($N214+0.5,'Competitor Address List'!$A$6:$M$205,10)</f>
        <v>95.5</v>
      </c>
      <c r="N215" s="312"/>
      <c r="O215" s="314" t="e">
        <f>VLOOKUP($N215,'Competitor Address List'!$A$6:$M$65,15)</f>
        <v>#N/A</v>
      </c>
      <c r="P215" s="290"/>
      <c r="Q215" s="3"/>
      <c r="R215" s="3"/>
      <c r="S215" s="315"/>
      <c r="T215" s="316"/>
      <c r="U215" s="316"/>
      <c r="V215" s="293"/>
      <c r="W215" s="293"/>
      <c r="X215" s="268"/>
      <c r="Y215" s="298"/>
      <c r="Z215" s="300"/>
      <c r="AA215" s="300"/>
      <c r="AB215" s="291"/>
      <c r="AC215" s="291"/>
      <c r="AD215" s="283"/>
      <c r="AE215" s="302"/>
      <c r="AF215" s="300"/>
      <c r="AG215" s="300"/>
      <c r="AH215" s="291"/>
      <c r="AI215" s="291"/>
      <c r="AJ215" s="268"/>
    </row>
    <row r="216" spans="1:36" ht="20.100000000000001" customHeight="1" x14ac:dyDescent="0.2">
      <c r="A216" s="303">
        <f>RANK(P216,$P$26:$P$225,$Q$24)</f>
        <v>96</v>
      </c>
      <c r="B216" s="305" t="str">
        <f t="shared" ref="B216" si="1094">AE216</f>
        <v xml:space="preserve"> </v>
      </c>
      <c r="C216" s="338" t="str">
        <f t="shared" ref="C216" si="1095">AF216</f>
        <v xml:space="preserve"> </v>
      </c>
      <c r="D216" s="307" t="str">
        <f t="shared" ref="D216" si="1096">AG216</f>
        <v xml:space="preserve"> </v>
      </c>
      <c r="E216" s="294" t="str">
        <f t="shared" ref="E216" si="1097">AH216</f>
        <v xml:space="preserve"> </v>
      </c>
      <c r="F216" s="309" t="str">
        <f t="shared" ref="F216:G216" si="1098">AI216</f>
        <v xml:space="preserve"> </v>
      </c>
      <c r="G216" s="266">
        <f t="shared" si="1098"/>
        <v>72</v>
      </c>
      <c r="H216" s="104">
        <f>VLOOKUP($N216,'Competitor Address List'!$A$6:$M$205,3)</f>
        <v>96</v>
      </c>
      <c r="I216" s="105">
        <f>VLOOKUP($N216,'Competitor Address List'!$A$6:$M$205,4)</f>
        <v>96</v>
      </c>
      <c r="J216" s="104">
        <f>VLOOKUP($N216,'Competitor Address List'!$A$6:$M$205,6)</f>
        <v>96</v>
      </c>
      <c r="K216" s="106">
        <f>VLOOKUP($N216,'Competitor Address List'!$A$6:$M$205,7)</f>
        <v>96</v>
      </c>
      <c r="L216" s="55">
        <f>VLOOKUP($N216,'Competitor Address List'!$A$6:$M$205,9)</f>
        <v>96</v>
      </c>
      <c r="M216" s="107">
        <f>VLOOKUP($N216,'Competitor Address List'!$A$6:$M$205,10)</f>
        <v>96</v>
      </c>
      <c r="N216" s="311">
        <v>96</v>
      </c>
      <c r="O216" s="313">
        <f>VLOOKUP($N216,'Competitor Address List'!$A$6:$M$205,11)</f>
        <v>96</v>
      </c>
      <c r="P216" s="289">
        <f t="shared" ref="P216" si="1099">P214+1</f>
        <v>1529.3</v>
      </c>
      <c r="Q216" s="3"/>
      <c r="R216" s="3"/>
      <c r="S216" s="315" t="str">
        <f>IF(VLOOKUP($N216,'Competitor Address List'!$A$6:$M$205,2)=S$25,1,"X")</f>
        <v>X</v>
      </c>
      <c r="T216" s="316" t="str">
        <f>IF(VLOOKUP($N216,'Competitor Address List'!$A$6:$M$205,2)=T$25,1,"X")</f>
        <v>X</v>
      </c>
      <c r="U216" s="316" t="str">
        <f>IF(VLOOKUP($N216,'Competitor Address List'!$A$6:$M$205,2)=U$25,1,"X")</f>
        <v>X</v>
      </c>
      <c r="V216" s="293" t="str">
        <f>IF(OR(VLOOKUP($N216,'Competitor Address List'!$A$6:$M$205,2)=V$25,W216=1),1,"X")</f>
        <v>X</v>
      </c>
      <c r="W216" s="293" t="str">
        <f>IF(VLOOKUP($N216,'Competitor Address List'!$A$6:$M$205,2)=W$25,1,"X")</f>
        <v>X</v>
      </c>
      <c r="X216" s="268">
        <f>IF(VLOOKUP($N216,'Competitor Address List'!$A$6:$M$205,2)=X$25,1,"X")</f>
        <v>1</v>
      </c>
      <c r="Y216" s="297" t="str">
        <f t="shared" ref="Y216" si="1100">IF(S216="X","-",$P216)</f>
        <v>-</v>
      </c>
      <c r="Z216" s="299" t="str">
        <f t="shared" ref="Z216" si="1101">IF(T216="X","-",$P216)</f>
        <v>-</v>
      </c>
      <c r="AA216" s="299" t="str">
        <f t="shared" ref="AA216" si="1102">IF(U216="X","-",$P216)</f>
        <v>-</v>
      </c>
      <c r="AB216" s="286" t="str">
        <f t="shared" ref="AB216" si="1103">IF(V216="X","-",$P216)</f>
        <v>-</v>
      </c>
      <c r="AC216" s="286" t="str">
        <f t="shared" ref="AC216" si="1104">IF(W216="X","-",$P216)</f>
        <v>-</v>
      </c>
      <c r="AD216" s="282">
        <f>IF(X216="X","-",$P216)</f>
        <v>1529.3</v>
      </c>
      <c r="AE216" s="301" t="str">
        <f t="shared" ref="AE216:AJ216" si="1105">IF(Y216="-"," ",RANK(Y216,Y$26:Y$225,$Q$24))</f>
        <v xml:space="preserve"> </v>
      </c>
      <c r="AF216" s="299" t="str">
        <f t="shared" si="1105"/>
        <v xml:space="preserve"> </v>
      </c>
      <c r="AG216" s="299" t="str">
        <f t="shared" si="1105"/>
        <v xml:space="preserve"> </v>
      </c>
      <c r="AH216" s="286" t="str">
        <f t="shared" si="1105"/>
        <v xml:space="preserve"> </v>
      </c>
      <c r="AI216" s="286" t="str">
        <f t="shared" si="1105"/>
        <v xml:space="preserve"> </v>
      </c>
      <c r="AJ216" s="268">
        <f t="shared" si="1105"/>
        <v>72</v>
      </c>
    </row>
    <row r="217" spans="1:36" ht="20.100000000000001" customHeight="1" x14ac:dyDescent="0.2">
      <c r="A217" s="304"/>
      <c r="B217" s="306"/>
      <c r="C217" s="339"/>
      <c r="D217" s="308"/>
      <c r="E217" s="295"/>
      <c r="F217" s="310"/>
      <c r="G217" s="267"/>
      <c r="H217" s="100">
        <f>VLOOKUP($N216+0.5,'Competitor Address List'!$A$6:$M$205,3)</f>
        <v>96.5</v>
      </c>
      <c r="I217" s="101">
        <f>VLOOKUP($N216+0.5,'Competitor Address List'!$A$6:$M$205,4)</f>
        <v>96.5</v>
      </c>
      <c r="J217" s="100">
        <f>VLOOKUP($N216+0.5,'Competitor Address List'!$A$6:$M$205,6)</f>
        <v>96.5</v>
      </c>
      <c r="K217" s="102">
        <f>VLOOKUP($N216+0.5,'Competitor Address List'!$A$6:$M$205,7)</f>
        <v>96.5</v>
      </c>
      <c r="L217" s="54">
        <f>VLOOKUP($N216+0.5,'Competitor Address List'!$A$6:$M$205,9)</f>
        <v>96.5</v>
      </c>
      <c r="M217" s="103">
        <f>VLOOKUP($N216+0.5,'Competitor Address List'!$A$6:$M$205,10)</f>
        <v>96.5</v>
      </c>
      <c r="N217" s="312"/>
      <c r="O217" s="314" t="e">
        <f>VLOOKUP($N217,'Competitor Address List'!$A$6:$M$65,15)</f>
        <v>#N/A</v>
      </c>
      <c r="P217" s="290"/>
      <c r="Q217" s="3"/>
      <c r="R217" s="3"/>
      <c r="S217" s="315"/>
      <c r="T217" s="316"/>
      <c r="U217" s="316"/>
      <c r="V217" s="293"/>
      <c r="W217" s="293"/>
      <c r="X217" s="268"/>
      <c r="Y217" s="298"/>
      <c r="Z217" s="300"/>
      <c r="AA217" s="300"/>
      <c r="AB217" s="291"/>
      <c r="AC217" s="291"/>
      <c r="AD217" s="283"/>
      <c r="AE217" s="302"/>
      <c r="AF217" s="300"/>
      <c r="AG217" s="300"/>
      <c r="AH217" s="291"/>
      <c r="AI217" s="291"/>
      <c r="AJ217" s="268"/>
    </row>
    <row r="218" spans="1:36" ht="20.100000000000001" customHeight="1" x14ac:dyDescent="0.2">
      <c r="A218" s="303">
        <f>RANK(P218,$P$26:$P$225,$Q$24)</f>
        <v>97</v>
      </c>
      <c r="B218" s="305" t="str">
        <f t="shared" ref="B218" si="1106">AE218</f>
        <v xml:space="preserve"> </v>
      </c>
      <c r="C218" s="338" t="str">
        <f t="shared" ref="C218" si="1107">AF218</f>
        <v xml:space="preserve"> </v>
      </c>
      <c r="D218" s="307" t="str">
        <f t="shared" ref="D218" si="1108">AG218</f>
        <v xml:space="preserve"> </v>
      </c>
      <c r="E218" s="294" t="str">
        <f t="shared" ref="E218" si="1109">AH218</f>
        <v xml:space="preserve"> </v>
      </c>
      <c r="F218" s="309" t="str">
        <f t="shared" ref="F218:G218" si="1110">AI218</f>
        <v xml:space="preserve"> </v>
      </c>
      <c r="G218" s="266">
        <f t="shared" si="1110"/>
        <v>73</v>
      </c>
      <c r="H218" s="104">
        <f>VLOOKUP($N218,'Competitor Address List'!$A$6:$M$205,3)</f>
        <v>97</v>
      </c>
      <c r="I218" s="105">
        <f>VLOOKUP($N218,'Competitor Address List'!$A$6:$M$205,4)</f>
        <v>97</v>
      </c>
      <c r="J218" s="104">
        <f>VLOOKUP($N218,'Competitor Address List'!$A$6:$M$205,6)</f>
        <v>97</v>
      </c>
      <c r="K218" s="106">
        <f>VLOOKUP($N218,'Competitor Address List'!$A$6:$M$205,7)</f>
        <v>97</v>
      </c>
      <c r="L218" s="55">
        <f>VLOOKUP($N218,'Competitor Address List'!$A$6:$M$205,9)</f>
        <v>97</v>
      </c>
      <c r="M218" s="107">
        <f>VLOOKUP($N218,'Competitor Address List'!$A$6:$M$205,10)</f>
        <v>97</v>
      </c>
      <c r="N218" s="311">
        <v>97</v>
      </c>
      <c r="O218" s="313">
        <f>VLOOKUP($N218,'Competitor Address List'!$A$6:$M$205,11)</f>
        <v>97</v>
      </c>
      <c r="P218" s="289">
        <f t="shared" ref="P218" si="1111">P216+1</f>
        <v>1530.3</v>
      </c>
      <c r="Q218" s="3"/>
      <c r="R218" s="3"/>
      <c r="S218" s="315" t="str">
        <f>IF(VLOOKUP($N218,'Competitor Address List'!$A$6:$M$205,2)=S$25,1,"X")</f>
        <v>X</v>
      </c>
      <c r="T218" s="316" t="str">
        <f>IF(VLOOKUP($N218,'Competitor Address List'!$A$6:$M$205,2)=T$25,1,"X")</f>
        <v>X</v>
      </c>
      <c r="U218" s="316" t="str">
        <f>IF(VLOOKUP($N218,'Competitor Address List'!$A$6:$M$205,2)=U$25,1,"X")</f>
        <v>X</v>
      </c>
      <c r="V218" s="293" t="str">
        <f>IF(OR(VLOOKUP($N218,'Competitor Address List'!$A$6:$M$205,2)=V$25,W218=1),1,"X")</f>
        <v>X</v>
      </c>
      <c r="W218" s="293" t="str">
        <f>IF(VLOOKUP($N218,'Competitor Address List'!$A$6:$M$205,2)=W$25,1,"X")</f>
        <v>X</v>
      </c>
      <c r="X218" s="268">
        <f>IF(VLOOKUP($N218,'Competitor Address List'!$A$6:$M$205,2)=X$25,1,"X")</f>
        <v>1</v>
      </c>
      <c r="Y218" s="297" t="str">
        <f t="shared" ref="Y218" si="1112">IF(S218="X","-",$P218)</f>
        <v>-</v>
      </c>
      <c r="Z218" s="299" t="str">
        <f t="shared" ref="Z218" si="1113">IF(T218="X","-",$P218)</f>
        <v>-</v>
      </c>
      <c r="AA218" s="299" t="str">
        <f t="shared" ref="AA218" si="1114">IF(U218="X","-",$P218)</f>
        <v>-</v>
      </c>
      <c r="AB218" s="286" t="str">
        <f t="shared" ref="AB218" si="1115">IF(V218="X","-",$P218)</f>
        <v>-</v>
      </c>
      <c r="AC218" s="286" t="str">
        <f t="shared" ref="AC218" si="1116">IF(W218="X","-",$P218)</f>
        <v>-</v>
      </c>
      <c r="AD218" s="282">
        <f>IF(X218="X","-",$P218)</f>
        <v>1530.3</v>
      </c>
      <c r="AE218" s="301" t="str">
        <f t="shared" ref="AE218:AJ218" si="1117">IF(Y218="-"," ",RANK(Y218,Y$26:Y$225,$Q$24))</f>
        <v xml:space="preserve"> </v>
      </c>
      <c r="AF218" s="299" t="str">
        <f t="shared" si="1117"/>
        <v xml:space="preserve"> </v>
      </c>
      <c r="AG218" s="299" t="str">
        <f t="shared" si="1117"/>
        <v xml:space="preserve"> </v>
      </c>
      <c r="AH218" s="286" t="str">
        <f t="shared" si="1117"/>
        <v xml:space="preserve"> </v>
      </c>
      <c r="AI218" s="286" t="str">
        <f t="shared" si="1117"/>
        <v xml:space="preserve"> </v>
      </c>
      <c r="AJ218" s="268">
        <f t="shared" si="1117"/>
        <v>73</v>
      </c>
    </row>
    <row r="219" spans="1:36" ht="20.100000000000001" customHeight="1" x14ac:dyDescent="0.2">
      <c r="A219" s="304"/>
      <c r="B219" s="306"/>
      <c r="C219" s="339"/>
      <c r="D219" s="308"/>
      <c r="E219" s="295"/>
      <c r="F219" s="310"/>
      <c r="G219" s="267"/>
      <c r="H219" s="100">
        <f>VLOOKUP($N218+0.5,'Competitor Address List'!$A$6:$M$205,3)</f>
        <v>97.5</v>
      </c>
      <c r="I219" s="101">
        <f>VLOOKUP($N218+0.5,'Competitor Address List'!$A$6:$M$205,4)</f>
        <v>97.5</v>
      </c>
      <c r="J219" s="100">
        <f>VLOOKUP($N218+0.5,'Competitor Address List'!$A$6:$M$205,6)</f>
        <v>97.5</v>
      </c>
      <c r="K219" s="102">
        <f>VLOOKUP($N218+0.5,'Competitor Address List'!$A$6:$M$205,7)</f>
        <v>97.5</v>
      </c>
      <c r="L219" s="54">
        <f>VLOOKUP($N218+0.5,'Competitor Address List'!$A$6:$M$205,9)</f>
        <v>97.5</v>
      </c>
      <c r="M219" s="103">
        <f>VLOOKUP($N218+0.5,'Competitor Address List'!$A$6:$M$205,10)</f>
        <v>97.5</v>
      </c>
      <c r="N219" s="312"/>
      <c r="O219" s="314" t="e">
        <f>VLOOKUP($N219,'Competitor Address List'!$A$6:$M$65,15)</f>
        <v>#N/A</v>
      </c>
      <c r="P219" s="290"/>
      <c r="Q219" s="3"/>
      <c r="R219" s="3"/>
      <c r="S219" s="318"/>
      <c r="T219" s="316"/>
      <c r="U219" s="299"/>
      <c r="V219" s="286"/>
      <c r="W219" s="286"/>
      <c r="X219" s="268"/>
      <c r="Y219" s="298"/>
      <c r="Z219" s="300"/>
      <c r="AA219" s="300"/>
      <c r="AB219" s="291"/>
      <c r="AC219" s="291"/>
      <c r="AD219" s="283"/>
      <c r="AE219" s="302"/>
      <c r="AF219" s="300"/>
      <c r="AG219" s="300"/>
      <c r="AH219" s="291"/>
      <c r="AI219" s="291"/>
      <c r="AJ219" s="268"/>
    </row>
    <row r="220" spans="1:36" ht="20.100000000000001" customHeight="1" x14ac:dyDescent="0.2">
      <c r="A220" s="303">
        <f>RANK(P220,$P$26:$P$225,$Q$24)</f>
        <v>98</v>
      </c>
      <c r="B220" s="305" t="str">
        <f t="shared" ref="B220" si="1118">AE220</f>
        <v xml:space="preserve"> </v>
      </c>
      <c r="C220" s="338" t="str">
        <f t="shared" ref="C220" si="1119">AF220</f>
        <v xml:space="preserve"> </v>
      </c>
      <c r="D220" s="307" t="str">
        <f t="shared" ref="D220" si="1120">AG220</f>
        <v xml:space="preserve"> </v>
      </c>
      <c r="E220" s="294" t="str">
        <f t="shared" ref="E220" si="1121">AH220</f>
        <v xml:space="preserve"> </v>
      </c>
      <c r="F220" s="309" t="str">
        <f t="shared" ref="F220:G220" si="1122">AI220</f>
        <v xml:space="preserve"> </v>
      </c>
      <c r="G220" s="266">
        <f t="shared" si="1122"/>
        <v>74</v>
      </c>
      <c r="H220" s="104">
        <f>VLOOKUP($N220,'Competitor Address List'!$A$6:$M$205,3)</f>
        <v>98</v>
      </c>
      <c r="I220" s="105">
        <f>VLOOKUP($N220,'Competitor Address List'!$A$6:$M$205,4)</f>
        <v>98</v>
      </c>
      <c r="J220" s="104">
        <f>VLOOKUP($N220,'Competitor Address List'!$A$6:$M$205,6)</f>
        <v>98</v>
      </c>
      <c r="K220" s="106">
        <f>VLOOKUP($N220,'Competitor Address List'!$A$6:$M$205,7)</f>
        <v>98</v>
      </c>
      <c r="L220" s="55">
        <f>VLOOKUP($N220,'Competitor Address List'!$A$6:$M$205,9)</f>
        <v>98</v>
      </c>
      <c r="M220" s="107">
        <f>VLOOKUP($N220,'Competitor Address List'!$A$6:$M$205,10)</f>
        <v>98</v>
      </c>
      <c r="N220" s="311">
        <v>98</v>
      </c>
      <c r="O220" s="313">
        <f>VLOOKUP($N220,'Competitor Address List'!$A$6:$M$205,11)</f>
        <v>98</v>
      </c>
      <c r="P220" s="289">
        <f t="shared" ref="P220" si="1123">P218+1</f>
        <v>1531.3</v>
      </c>
      <c r="Q220" s="3"/>
      <c r="R220" s="3"/>
      <c r="S220" s="315" t="str">
        <f>IF(VLOOKUP($N220,'Competitor Address List'!$A$6:$M$205,2)=S$25,1,"X")</f>
        <v>X</v>
      </c>
      <c r="T220" s="316" t="str">
        <f>IF(VLOOKUP($N220,'Competitor Address List'!$A$6:$M$205,2)=T$25,1,"X")</f>
        <v>X</v>
      </c>
      <c r="U220" s="316" t="str">
        <f>IF(VLOOKUP($N220,'Competitor Address List'!$A$6:$M$205,2)=U$25,1,"X")</f>
        <v>X</v>
      </c>
      <c r="V220" s="293" t="str">
        <f>IF(OR(VLOOKUP($N220,'Competitor Address List'!$A$6:$M$205,2)=V$25,W220=1),1,"X")</f>
        <v>X</v>
      </c>
      <c r="W220" s="293" t="str">
        <f>IF(VLOOKUP($N220,'Competitor Address List'!$A$6:$M$205,2)=W$25,1,"X")</f>
        <v>X</v>
      </c>
      <c r="X220" s="268">
        <f>IF(VLOOKUP($N220,'Competitor Address List'!$A$6:$M$205,2)=X$25,1,"X")</f>
        <v>1</v>
      </c>
      <c r="Y220" s="297" t="str">
        <f t="shared" ref="Y220" si="1124">IF(S220="X","-",$P220)</f>
        <v>-</v>
      </c>
      <c r="Z220" s="299" t="str">
        <f t="shared" ref="Z220" si="1125">IF(T220="X","-",$P220)</f>
        <v>-</v>
      </c>
      <c r="AA220" s="299" t="str">
        <f t="shared" ref="AA220" si="1126">IF(U220="X","-",$P220)</f>
        <v>-</v>
      </c>
      <c r="AB220" s="286" t="str">
        <f t="shared" ref="AB220" si="1127">IF(V220="X","-",$P220)</f>
        <v>-</v>
      </c>
      <c r="AC220" s="286" t="str">
        <f t="shared" ref="AC220" si="1128">IF(W220="X","-",$P220)</f>
        <v>-</v>
      </c>
      <c r="AD220" s="282">
        <f>IF(X220="X","-",$P220)</f>
        <v>1531.3</v>
      </c>
      <c r="AE220" s="301" t="str">
        <f t="shared" ref="AE220:AJ220" si="1129">IF(Y220="-"," ",RANK(Y220,Y$26:Y$225,$Q$24))</f>
        <v xml:space="preserve"> </v>
      </c>
      <c r="AF220" s="299" t="str">
        <f t="shared" si="1129"/>
        <v xml:space="preserve"> </v>
      </c>
      <c r="AG220" s="299" t="str">
        <f t="shared" si="1129"/>
        <v xml:space="preserve"> </v>
      </c>
      <c r="AH220" s="286" t="str">
        <f t="shared" si="1129"/>
        <v xml:space="preserve"> </v>
      </c>
      <c r="AI220" s="286" t="str">
        <f t="shared" si="1129"/>
        <v xml:space="preserve"> </v>
      </c>
      <c r="AJ220" s="268">
        <f t="shared" si="1129"/>
        <v>74</v>
      </c>
    </row>
    <row r="221" spans="1:36" ht="20.100000000000001" customHeight="1" x14ac:dyDescent="0.2">
      <c r="A221" s="304"/>
      <c r="B221" s="306"/>
      <c r="C221" s="339"/>
      <c r="D221" s="308"/>
      <c r="E221" s="295"/>
      <c r="F221" s="310"/>
      <c r="G221" s="267"/>
      <c r="H221" s="100">
        <f>VLOOKUP($N220+0.5,'Competitor Address List'!$A$6:$M$205,3)</f>
        <v>98.5</v>
      </c>
      <c r="I221" s="101">
        <f>VLOOKUP($N220+0.5,'Competitor Address List'!$A$6:$M$205,4)</f>
        <v>98.5</v>
      </c>
      <c r="J221" s="100">
        <f>VLOOKUP($N220+0.5,'Competitor Address List'!$A$6:$M$205,6)</f>
        <v>98.5</v>
      </c>
      <c r="K221" s="102">
        <f>VLOOKUP($N220+0.5,'Competitor Address List'!$A$6:$M$205,7)</f>
        <v>98.5</v>
      </c>
      <c r="L221" s="54">
        <f>VLOOKUP($N220+0.5,'Competitor Address List'!$A$6:$M$205,9)</f>
        <v>98.5</v>
      </c>
      <c r="M221" s="103">
        <f>VLOOKUP($N220+0.5,'Competitor Address List'!$A$6:$M$205,10)</f>
        <v>98.5</v>
      </c>
      <c r="N221" s="312"/>
      <c r="O221" s="314" t="e">
        <f>VLOOKUP($N221,'Competitor Address List'!$A$6:$M$65,15)</f>
        <v>#N/A</v>
      </c>
      <c r="P221" s="290"/>
      <c r="Q221" s="3"/>
      <c r="R221" s="3"/>
      <c r="S221" s="315"/>
      <c r="T221" s="316"/>
      <c r="U221" s="316"/>
      <c r="V221" s="293"/>
      <c r="W221" s="293"/>
      <c r="X221" s="268"/>
      <c r="Y221" s="298"/>
      <c r="Z221" s="300"/>
      <c r="AA221" s="300"/>
      <c r="AB221" s="291"/>
      <c r="AC221" s="291"/>
      <c r="AD221" s="283"/>
      <c r="AE221" s="302"/>
      <c r="AF221" s="300"/>
      <c r="AG221" s="300"/>
      <c r="AH221" s="291"/>
      <c r="AI221" s="291"/>
      <c r="AJ221" s="268"/>
    </row>
    <row r="222" spans="1:36" ht="20.100000000000001" customHeight="1" x14ac:dyDescent="0.2">
      <c r="A222" s="303">
        <f>RANK(P222,$P$26:$P$225,$Q$24)</f>
        <v>99</v>
      </c>
      <c r="B222" s="305" t="str">
        <f t="shared" ref="B222" si="1130">AE222</f>
        <v xml:space="preserve"> </v>
      </c>
      <c r="C222" s="338" t="str">
        <f t="shared" ref="C222" si="1131">AF222</f>
        <v xml:space="preserve"> </v>
      </c>
      <c r="D222" s="307" t="str">
        <f t="shared" ref="D222" si="1132">AG222</f>
        <v xml:space="preserve"> </v>
      </c>
      <c r="E222" s="294" t="str">
        <f t="shared" ref="E222" si="1133">AH222</f>
        <v xml:space="preserve"> </v>
      </c>
      <c r="F222" s="309" t="str">
        <f t="shared" ref="F222:G222" si="1134">AI222</f>
        <v xml:space="preserve"> </v>
      </c>
      <c r="G222" s="266">
        <f t="shared" si="1134"/>
        <v>75</v>
      </c>
      <c r="H222" s="104">
        <f>VLOOKUP($N222,'Competitor Address List'!$A$6:$M$205,3)</f>
        <v>99</v>
      </c>
      <c r="I222" s="105">
        <f>VLOOKUP($N222,'Competitor Address List'!$A$6:$M$205,4)</f>
        <v>99</v>
      </c>
      <c r="J222" s="104">
        <f>VLOOKUP($N222,'Competitor Address List'!$A$6:$M$205,6)</f>
        <v>99</v>
      </c>
      <c r="K222" s="106">
        <f>VLOOKUP($N222,'Competitor Address List'!$A$6:$M$205,7)</f>
        <v>99</v>
      </c>
      <c r="L222" s="55">
        <f>VLOOKUP($N222,'Competitor Address List'!$A$6:$M$205,9)</f>
        <v>99</v>
      </c>
      <c r="M222" s="107">
        <f>VLOOKUP($N222,'Competitor Address List'!$A$6:$M$205,10)</f>
        <v>99</v>
      </c>
      <c r="N222" s="311">
        <v>99</v>
      </c>
      <c r="O222" s="313">
        <f>VLOOKUP($N222,'Competitor Address List'!$A$6:$M$205,11)</f>
        <v>99</v>
      </c>
      <c r="P222" s="289">
        <f t="shared" ref="P222" si="1135">P220+1</f>
        <v>1532.3</v>
      </c>
      <c r="Q222" s="3"/>
      <c r="R222" s="3"/>
      <c r="S222" s="317" t="str">
        <f>IF(VLOOKUP($N222,'Competitor Address List'!$A$6:$M$205,2)=S$25,1,"X")</f>
        <v>X</v>
      </c>
      <c r="T222" s="316" t="str">
        <f>IF(VLOOKUP($N222,'Competitor Address List'!$A$6:$M$205,2)=T$25,1,"X")</f>
        <v>X</v>
      </c>
      <c r="U222" s="300" t="str">
        <f>IF(VLOOKUP($N222,'Competitor Address List'!$A$6:$M$205,2)=U$25,1,"X")</f>
        <v>X</v>
      </c>
      <c r="V222" s="291" t="str">
        <f>IF(OR(VLOOKUP($N222,'Competitor Address List'!$A$6:$M$205,2)=V$25,W222=1),1,"X")</f>
        <v>X</v>
      </c>
      <c r="W222" s="291" t="str">
        <f>IF(VLOOKUP($N222,'Competitor Address List'!$A$6:$M$205,2)=W$25,1,"X")</f>
        <v>X</v>
      </c>
      <c r="X222" s="268">
        <f>IF(VLOOKUP($N222,'Competitor Address List'!$A$6:$M$205,2)=X$25,1,"X")</f>
        <v>1</v>
      </c>
      <c r="Y222" s="297" t="str">
        <f t="shared" ref="Y222" si="1136">IF(S222="X","-",$P222)</f>
        <v>-</v>
      </c>
      <c r="Z222" s="299" t="str">
        <f t="shared" ref="Z222" si="1137">IF(T222="X","-",$P222)</f>
        <v>-</v>
      </c>
      <c r="AA222" s="299" t="str">
        <f t="shared" ref="AA222" si="1138">IF(U222="X","-",$P222)</f>
        <v>-</v>
      </c>
      <c r="AB222" s="286" t="str">
        <f t="shared" ref="AB222" si="1139">IF(V222="X","-",$P222)</f>
        <v>-</v>
      </c>
      <c r="AC222" s="286" t="str">
        <f t="shared" ref="AC222" si="1140">IF(W222="X","-",$P222)</f>
        <v>-</v>
      </c>
      <c r="AD222" s="282">
        <f>IF(X222="X","-",$P222)</f>
        <v>1532.3</v>
      </c>
      <c r="AE222" s="301" t="str">
        <f t="shared" ref="AE222:AJ222" si="1141">IF(Y222="-"," ",RANK(Y222,Y$26:Y$225,$Q$24))</f>
        <v xml:space="preserve"> </v>
      </c>
      <c r="AF222" s="299" t="str">
        <f t="shared" si="1141"/>
        <v xml:space="preserve"> </v>
      </c>
      <c r="AG222" s="299" t="str">
        <f t="shared" si="1141"/>
        <v xml:space="preserve"> </v>
      </c>
      <c r="AH222" s="286" t="str">
        <f t="shared" si="1141"/>
        <v xml:space="preserve"> </v>
      </c>
      <c r="AI222" s="286" t="str">
        <f t="shared" si="1141"/>
        <v xml:space="preserve"> </v>
      </c>
      <c r="AJ222" s="268">
        <f t="shared" si="1141"/>
        <v>75</v>
      </c>
    </row>
    <row r="223" spans="1:36" ht="20.100000000000001" customHeight="1" x14ac:dyDescent="0.2">
      <c r="A223" s="304"/>
      <c r="B223" s="306"/>
      <c r="C223" s="339"/>
      <c r="D223" s="308"/>
      <c r="E223" s="295"/>
      <c r="F223" s="310"/>
      <c r="G223" s="267"/>
      <c r="H223" s="100">
        <f>VLOOKUP($N222+0.5,'Competitor Address List'!$A$6:$M$205,3)</f>
        <v>99.5</v>
      </c>
      <c r="I223" s="101">
        <f>VLOOKUP($N222+0.5,'Competitor Address List'!$A$6:$M$205,4)</f>
        <v>99.5</v>
      </c>
      <c r="J223" s="100">
        <f>VLOOKUP($N222+0.5,'Competitor Address List'!$A$6:$M$205,6)</f>
        <v>99.5</v>
      </c>
      <c r="K223" s="102">
        <f>VLOOKUP($N222+0.5,'Competitor Address List'!$A$6:$M$205,7)</f>
        <v>99.5</v>
      </c>
      <c r="L223" s="54">
        <f>VLOOKUP($N222+0.5,'Competitor Address List'!$A$6:$M$205,9)</f>
        <v>99.5</v>
      </c>
      <c r="M223" s="103">
        <f>VLOOKUP($N222+0.5,'Competitor Address List'!$A$6:$M$205,10)</f>
        <v>99.5</v>
      </c>
      <c r="N223" s="312"/>
      <c r="O223" s="314" t="e">
        <f>VLOOKUP($N223,'Competitor Address List'!$A$6:$M$65,15)</f>
        <v>#N/A</v>
      </c>
      <c r="P223" s="290"/>
      <c r="Q223" s="3"/>
      <c r="R223" s="3"/>
      <c r="S223" s="315"/>
      <c r="T223" s="316"/>
      <c r="U223" s="316"/>
      <c r="V223" s="293"/>
      <c r="W223" s="293"/>
      <c r="X223" s="268"/>
      <c r="Y223" s="298"/>
      <c r="Z223" s="300"/>
      <c r="AA223" s="300"/>
      <c r="AB223" s="291"/>
      <c r="AC223" s="291"/>
      <c r="AD223" s="283"/>
      <c r="AE223" s="302"/>
      <c r="AF223" s="300"/>
      <c r="AG223" s="300"/>
      <c r="AH223" s="291"/>
      <c r="AI223" s="291"/>
      <c r="AJ223" s="268"/>
    </row>
    <row r="224" spans="1:36" ht="20.100000000000001" customHeight="1" x14ac:dyDescent="0.2">
      <c r="A224" s="303">
        <f>RANK(P224,$P$26:$P$225,$Q$24)</f>
        <v>100</v>
      </c>
      <c r="B224" s="305" t="str">
        <f t="shared" ref="B224" si="1142">AE224</f>
        <v xml:space="preserve"> </v>
      </c>
      <c r="C224" s="338" t="str">
        <f t="shared" ref="C224" si="1143">AF224</f>
        <v xml:space="preserve"> </v>
      </c>
      <c r="D224" s="307" t="str">
        <f t="shared" ref="D224" si="1144">AG224</f>
        <v xml:space="preserve"> </v>
      </c>
      <c r="E224" s="294" t="str">
        <f t="shared" ref="E224" si="1145">AH224</f>
        <v xml:space="preserve"> </v>
      </c>
      <c r="F224" s="309" t="str">
        <f t="shared" ref="F224:G224" si="1146">AI224</f>
        <v xml:space="preserve"> </v>
      </c>
      <c r="G224" s="266">
        <f t="shared" si="1146"/>
        <v>76</v>
      </c>
      <c r="H224" s="104">
        <f>VLOOKUP($N224,'Competitor Address List'!$A$6:$M$205,3)</f>
        <v>100</v>
      </c>
      <c r="I224" s="105">
        <f>VLOOKUP($N224,'Competitor Address List'!$A$6:$M$205,4)</f>
        <v>100</v>
      </c>
      <c r="J224" s="104">
        <f>VLOOKUP($N224,'Competitor Address List'!$A$6:$M$205,6)</f>
        <v>100</v>
      </c>
      <c r="K224" s="106">
        <f>VLOOKUP($N224,'Competitor Address List'!$A$6:$M$205,7)</f>
        <v>100</v>
      </c>
      <c r="L224" s="55">
        <f>VLOOKUP($N224,'Competitor Address List'!$A$6:$M$205,9)</f>
        <v>100</v>
      </c>
      <c r="M224" s="107">
        <f>VLOOKUP($N224,'Competitor Address List'!$A$6:$M$205,10)</f>
        <v>100</v>
      </c>
      <c r="N224" s="311">
        <v>100</v>
      </c>
      <c r="O224" s="313">
        <f>VLOOKUP($N224,'Competitor Address List'!$A$6:$M$205,11)</f>
        <v>100</v>
      </c>
      <c r="P224" s="289">
        <f t="shared" ref="P224" si="1147">P222+1</f>
        <v>1533.3</v>
      </c>
      <c r="Q224" s="3"/>
      <c r="R224" s="3"/>
      <c r="S224" s="315" t="str">
        <f>IF(VLOOKUP($N224,'Competitor Address List'!$A$6:$M$205,2)=S$25,1,"X")</f>
        <v>X</v>
      </c>
      <c r="T224" s="316" t="str">
        <f>IF(VLOOKUP($N224,'Competitor Address List'!$A$6:$M$205,2)=T$25,1,"X")</f>
        <v>X</v>
      </c>
      <c r="U224" s="316" t="str">
        <f>IF(VLOOKUP($N224,'Competitor Address List'!$A$6:$M$205,2)=U$25,1,"X")</f>
        <v>X</v>
      </c>
      <c r="V224" s="293" t="str">
        <f>IF(OR(VLOOKUP($N224,'Competitor Address List'!$A$6:$M$205,2)=V$25,W224=1),1,"X")</f>
        <v>X</v>
      </c>
      <c r="W224" s="293" t="str">
        <f>IF(VLOOKUP($N224,'Competitor Address List'!$A$6:$M$205,2)=W$25,1,"X")</f>
        <v>X</v>
      </c>
      <c r="X224" s="268">
        <f>IF(VLOOKUP($N224,'Competitor Address List'!$A$6:$M$205,2)=X$25,1,"X")</f>
        <v>1</v>
      </c>
      <c r="Y224" s="297" t="str">
        <f t="shared" ref="Y224" si="1148">IF(S224="X","-",$P224)</f>
        <v>-</v>
      </c>
      <c r="Z224" s="299" t="str">
        <f t="shared" ref="Z224" si="1149">IF(T224="X","-",$P224)</f>
        <v>-</v>
      </c>
      <c r="AA224" s="299" t="str">
        <f t="shared" ref="AA224" si="1150">IF(U224="X","-",$P224)</f>
        <v>-</v>
      </c>
      <c r="AB224" s="286" t="str">
        <f t="shared" ref="AB224" si="1151">IF(V224="X","-",$P224)</f>
        <v>-</v>
      </c>
      <c r="AC224" s="286" t="str">
        <f t="shared" ref="AC224" si="1152">IF(W224="X","-",$P224)</f>
        <v>-</v>
      </c>
      <c r="AD224" s="282">
        <f>IF(X224="X","-",$P224)</f>
        <v>1533.3</v>
      </c>
      <c r="AE224" s="301" t="str">
        <f t="shared" ref="AE224:AJ224" si="1153">IF(Y224="-"," ",RANK(Y224,Y$26:Y$225,$Q$24))</f>
        <v xml:space="preserve"> </v>
      </c>
      <c r="AF224" s="299" t="str">
        <f t="shared" si="1153"/>
        <v xml:space="preserve"> </v>
      </c>
      <c r="AG224" s="299" t="str">
        <f t="shared" si="1153"/>
        <v xml:space="preserve"> </v>
      </c>
      <c r="AH224" s="286" t="str">
        <f t="shared" si="1153"/>
        <v xml:space="preserve"> </v>
      </c>
      <c r="AI224" s="286" t="str">
        <f t="shared" si="1153"/>
        <v xml:space="preserve"> </v>
      </c>
      <c r="AJ224" s="268">
        <f t="shared" si="1153"/>
        <v>76</v>
      </c>
    </row>
    <row r="225" spans="1:36" ht="20.100000000000001" customHeight="1" x14ac:dyDescent="0.2">
      <c r="A225" s="304"/>
      <c r="B225" s="306"/>
      <c r="C225" s="339"/>
      <c r="D225" s="308"/>
      <c r="E225" s="295"/>
      <c r="F225" s="310"/>
      <c r="G225" s="267"/>
      <c r="H225" s="100">
        <f>VLOOKUP($N224+0.5,'Competitor Address List'!$A$6:$M$205,3)</f>
        <v>100.5</v>
      </c>
      <c r="I225" s="101">
        <f>VLOOKUP($N224+0.5,'Competitor Address List'!$A$6:$M$205,4)</f>
        <v>100.5</v>
      </c>
      <c r="J225" s="100">
        <f>VLOOKUP($N224+0.5,'Competitor Address List'!$A$6:$M$205,6)</f>
        <v>100.5</v>
      </c>
      <c r="K225" s="102">
        <f>VLOOKUP($N224+0.5,'Competitor Address List'!$A$6:$M$205,7)</f>
        <v>100.5</v>
      </c>
      <c r="L225" s="54">
        <f>VLOOKUP($N224+0.5,'Competitor Address List'!$A$6:$M$205,9)</f>
        <v>100.5</v>
      </c>
      <c r="M225" s="103">
        <f>VLOOKUP($N224+0.5,'Competitor Address List'!$A$6:$M$205,10)</f>
        <v>100.5</v>
      </c>
      <c r="N225" s="312"/>
      <c r="O225" s="314" t="e">
        <f>VLOOKUP($N225,'Competitor Address List'!$A$6:$M$65,15)</f>
        <v>#N/A</v>
      </c>
      <c r="P225" s="290"/>
      <c r="Q225" s="3"/>
      <c r="R225" s="3"/>
      <c r="S225" s="315"/>
      <c r="T225" s="316"/>
      <c r="U225" s="316"/>
      <c r="V225" s="293"/>
      <c r="W225" s="293"/>
      <c r="X225" s="268"/>
      <c r="Y225" s="298"/>
      <c r="Z225" s="300"/>
      <c r="AA225" s="300"/>
      <c r="AB225" s="291"/>
      <c r="AC225" s="291"/>
      <c r="AD225" s="283"/>
      <c r="AE225" s="302"/>
      <c r="AF225" s="300"/>
      <c r="AG225" s="300"/>
      <c r="AH225" s="291"/>
      <c r="AI225" s="291"/>
      <c r="AJ225" s="268"/>
    </row>
  </sheetData>
  <sheetProtection sheet="1" selectLockedCells="1"/>
  <mergeCells count="2814">
    <mergeCell ref="Q24:Q25"/>
    <mergeCell ref="R24:R25"/>
    <mergeCell ref="C222:C223"/>
    <mergeCell ref="C224:C225"/>
    <mergeCell ref="C186:C187"/>
    <mergeCell ref="C188:C189"/>
    <mergeCell ref="C190:C191"/>
    <mergeCell ref="C192:C193"/>
    <mergeCell ref="C194:C195"/>
    <mergeCell ref="C196:C197"/>
    <mergeCell ref="C198:C199"/>
    <mergeCell ref="C200:C201"/>
    <mergeCell ref="C202:C203"/>
    <mergeCell ref="C204:C205"/>
    <mergeCell ref="C206:C207"/>
    <mergeCell ref="C208:C209"/>
    <mergeCell ref="C210:C211"/>
    <mergeCell ref="C212:C213"/>
    <mergeCell ref="C214:C215"/>
    <mergeCell ref="C216:C217"/>
    <mergeCell ref="C218:C219"/>
    <mergeCell ref="C154:C155"/>
    <mergeCell ref="C156:C157"/>
    <mergeCell ref="C158:C159"/>
    <mergeCell ref="C160:C161"/>
    <mergeCell ref="C162:C163"/>
    <mergeCell ref="C164:C165"/>
    <mergeCell ref="C166:C167"/>
    <mergeCell ref="C168:C169"/>
    <mergeCell ref="C170:C171"/>
    <mergeCell ref="C172:C173"/>
    <mergeCell ref="C174:C175"/>
    <mergeCell ref="C176:C177"/>
    <mergeCell ref="C178:C179"/>
    <mergeCell ref="C180:C181"/>
    <mergeCell ref="C182:C183"/>
    <mergeCell ref="C184:C185"/>
    <mergeCell ref="C220:C221"/>
    <mergeCell ref="C120:C121"/>
    <mergeCell ref="C122:C123"/>
    <mergeCell ref="C124:C125"/>
    <mergeCell ref="C126:C127"/>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AF222:AF223"/>
    <mergeCell ref="AF224:AF2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AF188:AF189"/>
    <mergeCell ref="AF190:AF191"/>
    <mergeCell ref="AF192:AF193"/>
    <mergeCell ref="AF194:AF195"/>
    <mergeCell ref="AF196:AF197"/>
    <mergeCell ref="AF198:AF199"/>
    <mergeCell ref="AF200:AF201"/>
    <mergeCell ref="AF202:AF203"/>
    <mergeCell ref="AF204:AF205"/>
    <mergeCell ref="AF206:AF207"/>
    <mergeCell ref="AF208:AF209"/>
    <mergeCell ref="AF210:AF211"/>
    <mergeCell ref="AF212:AF213"/>
    <mergeCell ref="AF214:AF215"/>
    <mergeCell ref="AF216:AF217"/>
    <mergeCell ref="AF218:AF219"/>
    <mergeCell ref="AF220:AF221"/>
    <mergeCell ref="AF154:AF155"/>
    <mergeCell ref="AF156:AF157"/>
    <mergeCell ref="AF158:AF159"/>
    <mergeCell ref="AF160:AF161"/>
    <mergeCell ref="AF162:AF163"/>
    <mergeCell ref="AF164:AF165"/>
    <mergeCell ref="AF166:AF167"/>
    <mergeCell ref="AF168:AF169"/>
    <mergeCell ref="AF170:AF171"/>
    <mergeCell ref="AF172:AF173"/>
    <mergeCell ref="AF174:AF175"/>
    <mergeCell ref="AF176:AF177"/>
    <mergeCell ref="AF178:AF179"/>
    <mergeCell ref="AF180:AF181"/>
    <mergeCell ref="AF182:AF183"/>
    <mergeCell ref="AF184:AF185"/>
    <mergeCell ref="AF186:AF187"/>
    <mergeCell ref="AF120:AF121"/>
    <mergeCell ref="AF122:AF123"/>
    <mergeCell ref="AF124:AF125"/>
    <mergeCell ref="AF126:AF127"/>
    <mergeCell ref="AF128:AF129"/>
    <mergeCell ref="AF130:AF131"/>
    <mergeCell ref="AF132:AF133"/>
    <mergeCell ref="AF134:AF135"/>
    <mergeCell ref="AF136:AF137"/>
    <mergeCell ref="AF138:AF139"/>
    <mergeCell ref="AF140:AF141"/>
    <mergeCell ref="AF142:AF143"/>
    <mergeCell ref="AF144:AF145"/>
    <mergeCell ref="AF146:AF147"/>
    <mergeCell ref="AF148:AF149"/>
    <mergeCell ref="AF150:AF151"/>
    <mergeCell ref="AF152:AF153"/>
    <mergeCell ref="AF86:AF87"/>
    <mergeCell ref="AF88:AF89"/>
    <mergeCell ref="AF90:AF91"/>
    <mergeCell ref="AF92:AF93"/>
    <mergeCell ref="AF94:AF95"/>
    <mergeCell ref="AF96:AF97"/>
    <mergeCell ref="AF98:AF99"/>
    <mergeCell ref="AF100:AF101"/>
    <mergeCell ref="AF102:AF103"/>
    <mergeCell ref="AF104:AF105"/>
    <mergeCell ref="AF106:AF107"/>
    <mergeCell ref="AF108:AF109"/>
    <mergeCell ref="AF110:AF111"/>
    <mergeCell ref="AF112:AF113"/>
    <mergeCell ref="AF114:AF115"/>
    <mergeCell ref="AF116:AF117"/>
    <mergeCell ref="AF118:AF119"/>
    <mergeCell ref="Z220:Z221"/>
    <mergeCell ref="Z222:Z223"/>
    <mergeCell ref="Z224:Z225"/>
    <mergeCell ref="AF26:AF27"/>
    <mergeCell ref="AF28:AF29"/>
    <mergeCell ref="AF30:AF31"/>
    <mergeCell ref="AF32:AF33"/>
    <mergeCell ref="AF34:AF35"/>
    <mergeCell ref="AF36:AF37"/>
    <mergeCell ref="AF38:AF39"/>
    <mergeCell ref="AF40:AF41"/>
    <mergeCell ref="AF42:AF43"/>
    <mergeCell ref="AF44:AF45"/>
    <mergeCell ref="AF46:AF47"/>
    <mergeCell ref="AF48:AF49"/>
    <mergeCell ref="AF50:AF51"/>
    <mergeCell ref="AF52:AF53"/>
    <mergeCell ref="AF54:AF55"/>
    <mergeCell ref="AF56:AF57"/>
    <mergeCell ref="AF58:AF59"/>
    <mergeCell ref="AF60:AF61"/>
    <mergeCell ref="AF62:AF63"/>
    <mergeCell ref="AF64:AF65"/>
    <mergeCell ref="AF66:AF67"/>
    <mergeCell ref="AF68:AF69"/>
    <mergeCell ref="AF70:AF71"/>
    <mergeCell ref="AF72:AF73"/>
    <mergeCell ref="AF74:AF75"/>
    <mergeCell ref="AF76:AF77"/>
    <mergeCell ref="AF78:AF79"/>
    <mergeCell ref="AF80:AF81"/>
    <mergeCell ref="AF82:AF83"/>
    <mergeCell ref="Z186:Z187"/>
    <mergeCell ref="Z188:Z189"/>
    <mergeCell ref="Z190:Z191"/>
    <mergeCell ref="Z192:Z193"/>
    <mergeCell ref="Z194:Z195"/>
    <mergeCell ref="Z196:Z197"/>
    <mergeCell ref="Z198:Z199"/>
    <mergeCell ref="Z200:Z201"/>
    <mergeCell ref="Z202:Z203"/>
    <mergeCell ref="Z204:Z205"/>
    <mergeCell ref="Z206:Z207"/>
    <mergeCell ref="Z208:Z209"/>
    <mergeCell ref="Z210:Z211"/>
    <mergeCell ref="Z212:Z213"/>
    <mergeCell ref="Z214:Z215"/>
    <mergeCell ref="Z216:Z217"/>
    <mergeCell ref="Z218:Z219"/>
    <mergeCell ref="Z152:Z153"/>
    <mergeCell ref="Z154:Z155"/>
    <mergeCell ref="Z156:Z157"/>
    <mergeCell ref="Z158:Z159"/>
    <mergeCell ref="Z160:Z161"/>
    <mergeCell ref="Z162:Z163"/>
    <mergeCell ref="Z164:Z165"/>
    <mergeCell ref="Z166:Z167"/>
    <mergeCell ref="Z168:Z169"/>
    <mergeCell ref="Z170:Z171"/>
    <mergeCell ref="Z172:Z173"/>
    <mergeCell ref="Z174:Z175"/>
    <mergeCell ref="Z176:Z177"/>
    <mergeCell ref="Z178:Z179"/>
    <mergeCell ref="Z180:Z181"/>
    <mergeCell ref="Z182:Z183"/>
    <mergeCell ref="Z184:Z185"/>
    <mergeCell ref="Z118:Z119"/>
    <mergeCell ref="Z120:Z121"/>
    <mergeCell ref="Z122:Z123"/>
    <mergeCell ref="Z124:Z125"/>
    <mergeCell ref="Z126:Z127"/>
    <mergeCell ref="Z128:Z129"/>
    <mergeCell ref="Z130:Z131"/>
    <mergeCell ref="Z132:Z133"/>
    <mergeCell ref="Z134:Z135"/>
    <mergeCell ref="Z136:Z137"/>
    <mergeCell ref="Z138:Z139"/>
    <mergeCell ref="Z140:Z141"/>
    <mergeCell ref="Z142:Z143"/>
    <mergeCell ref="Z144:Z145"/>
    <mergeCell ref="Z146:Z147"/>
    <mergeCell ref="Z148:Z149"/>
    <mergeCell ref="Z150:Z151"/>
    <mergeCell ref="Z84:Z85"/>
    <mergeCell ref="Z86:Z87"/>
    <mergeCell ref="Z88:Z89"/>
    <mergeCell ref="Z90:Z91"/>
    <mergeCell ref="Z92:Z93"/>
    <mergeCell ref="Z94:Z95"/>
    <mergeCell ref="Z96:Z97"/>
    <mergeCell ref="Z98:Z99"/>
    <mergeCell ref="Z100:Z101"/>
    <mergeCell ref="Z102:Z103"/>
    <mergeCell ref="Z104:Z105"/>
    <mergeCell ref="Z106:Z107"/>
    <mergeCell ref="Z108:Z109"/>
    <mergeCell ref="Z110:Z111"/>
    <mergeCell ref="Z112:Z113"/>
    <mergeCell ref="Z114:Z115"/>
    <mergeCell ref="Z116:Z117"/>
    <mergeCell ref="Z26:Z27"/>
    <mergeCell ref="Z28:Z29"/>
    <mergeCell ref="Z30:Z31"/>
    <mergeCell ref="Z32:Z33"/>
    <mergeCell ref="Z34:Z35"/>
    <mergeCell ref="Z36:Z37"/>
    <mergeCell ref="Z38:Z39"/>
    <mergeCell ref="Z40:Z41"/>
    <mergeCell ref="Z42:Z43"/>
    <mergeCell ref="Z44:Z45"/>
    <mergeCell ref="Z46:Z47"/>
    <mergeCell ref="Z48:Z49"/>
    <mergeCell ref="Z50:Z51"/>
    <mergeCell ref="Z52:Z53"/>
    <mergeCell ref="Z54:Z55"/>
    <mergeCell ref="Z56:Z57"/>
    <mergeCell ref="Z58:Z59"/>
    <mergeCell ref="Z60:Z61"/>
    <mergeCell ref="Z62:Z63"/>
    <mergeCell ref="Z64:Z65"/>
    <mergeCell ref="Z66:Z67"/>
    <mergeCell ref="Z68:Z69"/>
    <mergeCell ref="Z70:Z71"/>
    <mergeCell ref="Z72:Z73"/>
    <mergeCell ref="Z74:Z75"/>
    <mergeCell ref="Z76:Z77"/>
    <mergeCell ref="Z78:Z79"/>
    <mergeCell ref="Z80:Z81"/>
    <mergeCell ref="Z82:Z83"/>
    <mergeCell ref="T210:T211"/>
    <mergeCell ref="T212:T213"/>
    <mergeCell ref="T214:T215"/>
    <mergeCell ref="T216:T217"/>
    <mergeCell ref="T218:T219"/>
    <mergeCell ref="T142:T143"/>
    <mergeCell ref="T144:T145"/>
    <mergeCell ref="T146:T147"/>
    <mergeCell ref="T148:T149"/>
    <mergeCell ref="T150:T151"/>
    <mergeCell ref="T152:T153"/>
    <mergeCell ref="T154:T155"/>
    <mergeCell ref="T156:T157"/>
    <mergeCell ref="T158:T159"/>
    <mergeCell ref="T160:T161"/>
    <mergeCell ref="T162:T163"/>
    <mergeCell ref="T164:T165"/>
    <mergeCell ref="T166:T167"/>
    <mergeCell ref="T168:T169"/>
    <mergeCell ref="T170:T171"/>
    <mergeCell ref="T220:T221"/>
    <mergeCell ref="T222:T223"/>
    <mergeCell ref="T224:T225"/>
    <mergeCell ref="T176:T177"/>
    <mergeCell ref="T178:T179"/>
    <mergeCell ref="T180:T181"/>
    <mergeCell ref="T182:T183"/>
    <mergeCell ref="T184:T185"/>
    <mergeCell ref="T186:T187"/>
    <mergeCell ref="T188:T189"/>
    <mergeCell ref="T190:T191"/>
    <mergeCell ref="T192:T193"/>
    <mergeCell ref="T194:T195"/>
    <mergeCell ref="T196:T197"/>
    <mergeCell ref="T198:T199"/>
    <mergeCell ref="T200:T201"/>
    <mergeCell ref="T202:T203"/>
    <mergeCell ref="T204:T205"/>
    <mergeCell ref="T206:T207"/>
    <mergeCell ref="T208:T209"/>
    <mergeCell ref="T172:T173"/>
    <mergeCell ref="T174:T175"/>
    <mergeCell ref="T108:T109"/>
    <mergeCell ref="T110:T111"/>
    <mergeCell ref="T112:T113"/>
    <mergeCell ref="T114:T115"/>
    <mergeCell ref="T116:T117"/>
    <mergeCell ref="T118:T119"/>
    <mergeCell ref="T120:T121"/>
    <mergeCell ref="T122:T123"/>
    <mergeCell ref="T124:T125"/>
    <mergeCell ref="T126:T127"/>
    <mergeCell ref="T128:T129"/>
    <mergeCell ref="T130:T131"/>
    <mergeCell ref="T132:T133"/>
    <mergeCell ref="T134:T135"/>
    <mergeCell ref="T136:T137"/>
    <mergeCell ref="T138:T139"/>
    <mergeCell ref="T140:T141"/>
    <mergeCell ref="T74:T75"/>
    <mergeCell ref="T76:T77"/>
    <mergeCell ref="T78:T79"/>
    <mergeCell ref="T80:T81"/>
    <mergeCell ref="T82:T83"/>
    <mergeCell ref="T84:T85"/>
    <mergeCell ref="T86:T87"/>
    <mergeCell ref="T88:T89"/>
    <mergeCell ref="T90:T91"/>
    <mergeCell ref="T92:T93"/>
    <mergeCell ref="T94:T95"/>
    <mergeCell ref="T96:T97"/>
    <mergeCell ref="T98:T99"/>
    <mergeCell ref="T100:T101"/>
    <mergeCell ref="T102:T103"/>
    <mergeCell ref="T104:T105"/>
    <mergeCell ref="T106:T107"/>
    <mergeCell ref="T26:T27"/>
    <mergeCell ref="T28:T29"/>
    <mergeCell ref="T30:T31"/>
    <mergeCell ref="T32:T33"/>
    <mergeCell ref="T34:T35"/>
    <mergeCell ref="T36:T37"/>
    <mergeCell ref="T38:T39"/>
    <mergeCell ref="T40:T41"/>
    <mergeCell ref="T42:T43"/>
    <mergeCell ref="T44:T45"/>
    <mergeCell ref="T46:T47"/>
    <mergeCell ref="T48:T49"/>
    <mergeCell ref="T50:T51"/>
    <mergeCell ref="T52:T53"/>
    <mergeCell ref="T54:T55"/>
    <mergeCell ref="T56:T57"/>
    <mergeCell ref="T58:T59"/>
    <mergeCell ref="AE78:AE79"/>
    <mergeCell ref="AG78:AG79"/>
    <mergeCell ref="AH78:AH79"/>
    <mergeCell ref="AE80:AE81"/>
    <mergeCell ref="AG80:AG81"/>
    <mergeCell ref="AH80:AH81"/>
    <mergeCell ref="AE82:AE83"/>
    <mergeCell ref="AG82:AG83"/>
    <mergeCell ref="AH82:AH83"/>
    <mergeCell ref="AE84:AE85"/>
    <mergeCell ref="AG84:AG85"/>
    <mergeCell ref="AH84:AH85"/>
    <mergeCell ref="AE66:AE67"/>
    <mergeCell ref="AG66:AG67"/>
    <mergeCell ref="AH66:AH67"/>
    <mergeCell ref="AE68:AE69"/>
    <mergeCell ref="AG68:AG69"/>
    <mergeCell ref="AH68:AH69"/>
    <mergeCell ref="AE70:AE71"/>
    <mergeCell ref="AG70:AG71"/>
    <mergeCell ref="AH70:AH71"/>
    <mergeCell ref="AF84:AF85"/>
    <mergeCell ref="AE72:AE73"/>
    <mergeCell ref="AG72:AG73"/>
    <mergeCell ref="AH72:AH73"/>
    <mergeCell ref="AE74:AE75"/>
    <mergeCell ref="AG74:AG75"/>
    <mergeCell ref="AH74:AH75"/>
    <mergeCell ref="AE76:AE77"/>
    <mergeCell ref="AG76:AG77"/>
    <mergeCell ref="AH76:AH77"/>
    <mergeCell ref="AE54:AE55"/>
    <mergeCell ref="AG54:AG55"/>
    <mergeCell ref="AH54:AH55"/>
    <mergeCell ref="AE56:AE57"/>
    <mergeCell ref="AG56:AG57"/>
    <mergeCell ref="AH56:AH57"/>
    <mergeCell ref="AE58:AE59"/>
    <mergeCell ref="AG58:AG59"/>
    <mergeCell ref="AH58:AH59"/>
    <mergeCell ref="AE60:AE61"/>
    <mergeCell ref="AG60:AG61"/>
    <mergeCell ref="AH60:AH61"/>
    <mergeCell ref="AE62:AE63"/>
    <mergeCell ref="AG62:AG63"/>
    <mergeCell ref="AH62:AH63"/>
    <mergeCell ref="AE64:AE65"/>
    <mergeCell ref="AG64:AG65"/>
    <mergeCell ref="AH64:AH65"/>
    <mergeCell ref="AG42:AG43"/>
    <mergeCell ref="AH42:AH43"/>
    <mergeCell ref="AE44:AE45"/>
    <mergeCell ref="AG44:AG45"/>
    <mergeCell ref="AH44:AH45"/>
    <mergeCell ref="AE46:AE47"/>
    <mergeCell ref="AG46:AG47"/>
    <mergeCell ref="AH46:AH47"/>
    <mergeCell ref="AE48:AE49"/>
    <mergeCell ref="AG48:AG49"/>
    <mergeCell ref="AH48:AH49"/>
    <mergeCell ref="AE50:AE51"/>
    <mergeCell ref="AG50:AG51"/>
    <mergeCell ref="AH50:AH51"/>
    <mergeCell ref="AE52:AE53"/>
    <mergeCell ref="AG52:AG53"/>
    <mergeCell ref="AH52:AH53"/>
    <mergeCell ref="AB72:AB73"/>
    <mergeCell ref="AB74:AB75"/>
    <mergeCell ref="AB76:AB77"/>
    <mergeCell ref="AB78:AB79"/>
    <mergeCell ref="AB80:AB81"/>
    <mergeCell ref="AB82:AB83"/>
    <mergeCell ref="AB84:AB85"/>
    <mergeCell ref="AE26:AE27"/>
    <mergeCell ref="AG26:AG27"/>
    <mergeCell ref="AH26:AH27"/>
    <mergeCell ref="AE28:AE29"/>
    <mergeCell ref="AG28:AG29"/>
    <mergeCell ref="AH28:AH29"/>
    <mergeCell ref="AE30:AE31"/>
    <mergeCell ref="AG30:AG31"/>
    <mergeCell ref="AH30:AH31"/>
    <mergeCell ref="AE32:AE33"/>
    <mergeCell ref="AG32:AG33"/>
    <mergeCell ref="AH32:AH33"/>
    <mergeCell ref="AE34:AE35"/>
    <mergeCell ref="AG34:AG35"/>
    <mergeCell ref="AH34:AH35"/>
    <mergeCell ref="AE36:AE37"/>
    <mergeCell ref="AG36:AG37"/>
    <mergeCell ref="AH36:AH37"/>
    <mergeCell ref="AE38:AE39"/>
    <mergeCell ref="AG38:AG39"/>
    <mergeCell ref="AH38:AH39"/>
    <mergeCell ref="AE40:AE41"/>
    <mergeCell ref="AG40:AG41"/>
    <mergeCell ref="AH40:AH41"/>
    <mergeCell ref="AE42:AE43"/>
    <mergeCell ref="AB38:AB39"/>
    <mergeCell ref="AB40:AB41"/>
    <mergeCell ref="AB42:AB43"/>
    <mergeCell ref="AB44:AB45"/>
    <mergeCell ref="AB46:AB47"/>
    <mergeCell ref="AB48:AB49"/>
    <mergeCell ref="AB50:AB51"/>
    <mergeCell ref="AB52:AB53"/>
    <mergeCell ref="AB54:AB55"/>
    <mergeCell ref="AB56:AB57"/>
    <mergeCell ref="AB58:AB59"/>
    <mergeCell ref="AB60:AB61"/>
    <mergeCell ref="AB62:AB63"/>
    <mergeCell ref="AB64:AB65"/>
    <mergeCell ref="AB66:AB67"/>
    <mergeCell ref="AB68:AB69"/>
    <mergeCell ref="AB70:AB71"/>
    <mergeCell ref="AA52:AA53"/>
    <mergeCell ref="AA54:AA55"/>
    <mergeCell ref="AA56:AA57"/>
    <mergeCell ref="AA58:AA59"/>
    <mergeCell ref="AA60:AA61"/>
    <mergeCell ref="AA62:AA63"/>
    <mergeCell ref="AA64:AA65"/>
    <mergeCell ref="AA66:AA67"/>
    <mergeCell ref="AA68:AA69"/>
    <mergeCell ref="AA70:AA71"/>
    <mergeCell ref="AA72:AA73"/>
    <mergeCell ref="AA74:AA75"/>
    <mergeCell ref="AA76:AA77"/>
    <mergeCell ref="AA78:AA79"/>
    <mergeCell ref="AA80:AA81"/>
    <mergeCell ref="AA82:AA83"/>
    <mergeCell ref="AA84:AA85"/>
    <mergeCell ref="Y52:Y53"/>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26:Y27"/>
    <mergeCell ref="AA26:AA27"/>
    <mergeCell ref="AB26:AB27"/>
    <mergeCell ref="Y28:Y29"/>
    <mergeCell ref="AA28:AA29"/>
    <mergeCell ref="AB28:AB29"/>
    <mergeCell ref="Y30:Y31"/>
    <mergeCell ref="Y32:Y33"/>
    <mergeCell ref="Y34:Y35"/>
    <mergeCell ref="Y36:Y37"/>
    <mergeCell ref="Y38:Y39"/>
    <mergeCell ref="Y40:Y41"/>
    <mergeCell ref="Y42:Y43"/>
    <mergeCell ref="Y44:Y45"/>
    <mergeCell ref="Y46:Y47"/>
    <mergeCell ref="Y48:Y49"/>
    <mergeCell ref="Y50:Y51"/>
    <mergeCell ref="AA30:AA31"/>
    <mergeCell ref="AA32:AA33"/>
    <mergeCell ref="AA34:AA35"/>
    <mergeCell ref="AA36:AA37"/>
    <mergeCell ref="AA38:AA39"/>
    <mergeCell ref="AA40:AA41"/>
    <mergeCell ref="AA42:AA43"/>
    <mergeCell ref="AA44:AA45"/>
    <mergeCell ref="AA46:AA47"/>
    <mergeCell ref="AA48:AA49"/>
    <mergeCell ref="AA50:AA51"/>
    <mergeCell ref="AB30:AB31"/>
    <mergeCell ref="AB32:AB33"/>
    <mergeCell ref="AB34:AB35"/>
    <mergeCell ref="AB36:AB37"/>
    <mergeCell ref="N30:N31"/>
    <mergeCell ref="O30:O31"/>
    <mergeCell ref="N32:N33"/>
    <mergeCell ref="O32:O33"/>
    <mergeCell ref="N64:N65"/>
    <mergeCell ref="O64:O65"/>
    <mergeCell ref="N66:N67"/>
    <mergeCell ref="O66:O67"/>
    <mergeCell ref="N68:N69"/>
    <mergeCell ref="O68:O69"/>
    <mergeCell ref="N76:N77"/>
    <mergeCell ref="O76:O77"/>
    <mergeCell ref="P76:P77"/>
    <mergeCell ref="N70:N71"/>
    <mergeCell ref="O70:O71"/>
    <mergeCell ref="N72:N73"/>
    <mergeCell ref="O72:O73"/>
    <mergeCell ref="P72:P73"/>
    <mergeCell ref="N74:N75"/>
    <mergeCell ref="O74:O75"/>
    <mergeCell ref="P74:P75"/>
    <mergeCell ref="P70:P71"/>
    <mergeCell ref="P68:P69"/>
    <mergeCell ref="O80:O81"/>
    <mergeCell ref="P26:P27"/>
    <mergeCell ref="O26:O27"/>
    <mergeCell ref="A28:A29"/>
    <mergeCell ref="B28:B29"/>
    <mergeCell ref="D28:D29"/>
    <mergeCell ref="F28:F29"/>
    <mergeCell ref="A26:A27"/>
    <mergeCell ref="B26:B27"/>
    <mergeCell ref="D26:D27"/>
    <mergeCell ref="F26:F27"/>
    <mergeCell ref="A32:A33"/>
    <mergeCell ref="B32:B33"/>
    <mergeCell ref="D32:D33"/>
    <mergeCell ref="F32:F33"/>
    <mergeCell ref="A30:A31"/>
    <mergeCell ref="B30:B31"/>
    <mergeCell ref="D30:D31"/>
    <mergeCell ref="F30:F31"/>
    <mergeCell ref="N34:N35"/>
    <mergeCell ref="O34:O35"/>
    <mergeCell ref="N36:N37"/>
    <mergeCell ref="O36:O37"/>
    <mergeCell ref="N38:N39"/>
    <mergeCell ref="O38:O39"/>
    <mergeCell ref="N26:N27"/>
    <mergeCell ref="N28:N29"/>
    <mergeCell ref="O28:O29"/>
    <mergeCell ref="A34:A35"/>
    <mergeCell ref="B34:B35"/>
    <mergeCell ref="D34:D35"/>
    <mergeCell ref="F34:F35"/>
    <mergeCell ref="A40:A41"/>
    <mergeCell ref="B40:B41"/>
    <mergeCell ref="D40:D41"/>
    <mergeCell ref="F40:F41"/>
    <mergeCell ref="A38:A39"/>
    <mergeCell ref="B38:B39"/>
    <mergeCell ref="D38:D39"/>
    <mergeCell ref="F38:F39"/>
    <mergeCell ref="N40:N41"/>
    <mergeCell ref="O40:O41"/>
    <mergeCell ref="N42:N43"/>
    <mergeCell ref="O78:O79"/>
    <mergeCell ref="O42:O43"/>
    <mergeCell ref="P42:P43"/>
    <mergeCell ref="A44:A45"/>
    <mergeCell ref="B44:B45"/>
    <mergeCell ref="D44:D45"/>
    <mergeCell ref="F44:F45"/>
    <mergeCell ref="A42:A43"/>
    <mergeCell ref="B42:B43"/>
    <mergeCell ref="D42:D43"/>
    <mergeCell ref="F42:F43"/>
    <mergeCell ref="N44:N45"/>
    <mergeCell ref="O44:O45"/>
    <mergeCell ref="P44:P45"/>
    <mergeCell ref="A58:A59"/>
    <mergeCell ref="B58:B59"/>
    <mergeCell ref="D58:D59"/>
    <mergeCell ref="F58:F59"/>
    <mergeCell ref="N54:N55"/>
    <mergeCell ref="O54:O55"/>
    <mergeCell ref="P54:P55"/>
    <mergeCell ref="A36:A37"/>
    <mergeCell ref="B36:B37"/>
    <mergeCell ref="D36:D37"/>
    <mergeCell ref="F36:F37"/>
    <mergeCell ref="N50:N51"/>
    <mergeCell ref="O50:O51"/>
    <mergeCell ref="P50:P51"/>
    <mergeCell ref="A52:A53"/>
    <mergeCell ref="B52:B53"/>
    <mergeCell ref="D52:D53"/>
    <mergeCell ref="F52:F53"/>
    <mergeCell ref="A50:A51"/>
    <mergeCell ref="B50:B51"/>
    <mergeCell ref="D50:D51"/>
    <mergeCell ref="F50:F51"/>
    <mergeCell ref="N52:N53"/>
    <mergeCell ref="O52:O53"/>
    <mergeCell ref="P52:P53"/>
    <mergeCell ref="N46:N47"/>
    <mergeCell ref="O46:O47"/>
    <mergeCell ref="P46:P47"/>
    <mergeCell ref="A48:A49"/>
    <mergeCell ref="B48:B49"/>
    <mergeCell ref="D48:D49"/>
    <mergeCell ref="F48:F49"/>
    <mergeCell ref="A46:A47"/>
    <mergeCell ref="B46:B47"/>
    <mergeCell ref="D46:D47"/>
    <mergeCell ref="F46:F47"/>
    <mergeCell ref="N48:N49"/>
    <mergeCell ref="O48:O49"/>
    <mergeCell ref="P48:P49"/>
    <mergeCell ref="A56:A57"/>
    <mergeCell ref="B56:B57"/>
    <mergeCell ref="D56:D57"/>
    <mergeCell ref="F56:F57"/>
    <mergeCell ref="A54:A55"/>
    <mergeCell ref="B54:B55"/>
    <mergeCell ref="D54:D55"/>
    <mergeCell ref="F54:F55"/>
    <mergeCell ref="N56:N57"/>
    <mergeCell ref="O56:O57"/>
    <mergeCell ref="P56:P57"/>
    <mergeCell ref="A64:A65"/>
    <mergeCell ref="B64:B65"/>
    <mergeCell ref="D64:D65"/>
    <mergeCell ref="F64:F65"/>
    <mergeCell ref="A66:A67"/>
    <mergeCell ref="B66:B67"/>
    <mergeCell ref="D66:D67"/>
    <mergeCell ref="F66:F67"/>
    <mergeCell ref="G62:G63"/>
    <mergeCell ref="G64:G65"/>
    <mergeCell ref="G66:G67"/>
    <mergeCell ref="P64:P65"/>
    <mergeCell ref="P66:P67"/>
    <mergeCell ref="A68:A69"/>
    <mergeCell ref="B68:B69"/>
    <mergeCell ref="D68:D69"/>
    <mergeCell ref="F68:F69"/>
    <mergeCell ref="A62:A63"/>
    <mergeCell ref="B62:B63"/>
    <mergeCell ref="D62:D63"/>
    <mergeCell ref="F62:F63"/>
    <mergeCell ref="A60:A61"/>
    <mergeCell ref="B60:B61"/>
    <mergeCell ref="D60:D61"/>
    <mergeCell ref="F60:F61"/>
    <mergeCell ref="E60:E61"/>
    <mergeCell ref="E62:E63"/>
    <mergeCell ref="E64:E65"/>
    <mergeCell ref="E66:E67"/>
    <mergeCell ref="E68:E69"/>
    <mergeCell ref="A78:A79"/>
    <mergeCell ref="B78:B79"/>
    <mergeCell ref="D78:D79"/>
    <mergeCell ref="F78:F79"/>
    <mergeCell ref="A80:A81"/>
    <mergeCell ref="B80:B81"/>
    <mergeCell ref="D80:D81"/>
    <mergeCell ref="F80:F81"/>
    <mergeCell ref="A70:A71"/>
    <mergeCell ref="B70:B71"/>
    <mergeCell ref="D70:D71"/>
    <mergeCell ref="F70:F71"/>
    <mergeCell ref="A72:A73"/>
    <mergeCell ref="B72:B73"/>
    <mergeCell ref="D72:D73"/>
    <mergeCell ref="F72:F73"/>
    <mergeCell ref="A74:A75"/>
    <mergeCell ref="B74:B75"/>
    <mergeCell ref="D74:D75"/>
    <mergeCell ref="F74:F75"/>
    <mergeCell ref="E70:E71"/>
    <mergeCell ref="E72:E73"/>
    <mergeCell ref="E74:E75"/>
    <mergeCell ref="E76:E77"/>
    <mergeCell ref="E78:E79"/>
    <mergeCell ref="E80:E81"/>
    <mergeCell ref="S26:S27"/>
    <mergeCell ref="S28:S29"/>
    <mergeCell ref="S30:S31"/>
    <mergeCell ref="S32:S33"/>
    <mergeCell ref="S34:S35"/>
    <mergeCell ref="S36:S37"/>
    <mergeCell ref="S38:S39"/>
    <mergeCell ref="S40:S41"/>
    <mergeCell ref="S42:S43"/>
    <mergeCell ref="S44:S45"/>
    <mergeCell ref="S46:S47"/>
    <mergeCell ref="S48:S49"/>
    <mergeCell ref="S50:S51"/>
    <mergeCell ref="S52:S53"/>
    <mergeCell ref="S54:S55"/>
    <mergeCell ref="S56:S57"/>
    <mergeCell ref="S58:S59"/>
    <mergeCell ref="U34:U35"/>
    <mergeCell ref="V34:V35"/>
    <mergeCell ref="U36:U37"/>
    <mergeCell ref="V36:V37"/>
    <mergeCell ref="U38:U39"/>
    <mergeCell ref="V38:V39"/>
    <mergeCell ref="U40:U41"/>
    <mergeCell ref="V40:V41"/>
    <mergeCell ref="U42:U43"/>
    <mergeCell ref="V42:V43"/>
    <mergeCell ref="N84:N85"/>
    <mergeCell ref="O84:O85"/>
    <mergeCell ref="P84:P85"/>
    <mergeCell ref="A84:A85"/>
    <mergeCell ref="B84:B85"/>
    <mergeCell ref="D84:D85"/>
    <mergeCell ref="F84:F85"/>
    <mergeCell ref="A82:A83"/>
    <mergeCell ref="B82:B83"/>
    <mergeCell ref="D82:D83"/>
    <mergeCell ref="F82:F83"/>
    <mergeCell ref="N78:N79"/>
    <mergeCell ref="P78:P79"/>
    <mergeCell ref="N80:N81"/>
    <mergeCell ref="P80:P81"/>
    <mergeCell ref="N82:N83"/>
    <mergeCell ref="O82:O83"/>
    <mergeCell ref="P82:P83"/>
    <mergeCell ref="A76:A77"/>
    <mergeCell ref="B76:B77"/>
    <mergeCell ref="D76:D77"/>
    <mergeCell ref="F76:F77"/>
    <mergeCell ref="S78:S79"/>
    <mergeCell ref="S80:S81"/>
    <mergeCell ref="S82:S83"/>
    <mergeCell ref="S84:S85"/>
    <mergeCell ref="S60:S61"/>
    <mergeCell ref="S62:S63"/>
    <mergeCell ref="S64:S65"/>
    <mergeCell ref="S66:S67"/>
    <mergeCell ref="S68:S69"/>
    <mergeCell ref="S70:S71"/>
    <mergeCell ref="S72:S73"/>
    <mergeCell ref="S74:S75"/>
    <mergeCell ref="S76:S77"/>
    <mergeCell ref="U84:U85"/>
    <mergeCell ref="V84:V85"/>
    <mergeCell ref="U66:U67"/>
    <mergeCell ref="V66:V67"/>
    <mergeCell ref="U68:U69"/>
    <mergeCell ref="V68:V69"/>
    <mergeCell ref="U78:U79"/>
    <mergeCell ref="V78:V79"/>
    <mergeCell ref="U80:U81"/>
    <mergeCell ref="V80:V81"/>
    <mergeCell ref="U82:U83"/>
    <mergeCell ref="V82:V83"/>
    <mergeCell ref="T60:T61"/>
    <mergeCell ref="T62:T63"/>
    <mergeCell ref="T64:T65"/>
    <mergeCell ref="T66:T67"/>
    <mergeCell ref="T68:T69"/>
    <mergeCell ref="T70:T71"/>
    <mergeCell ref="T72:T73"/>
    <mergeCell ref="L14:P14"/>
    <mergeCell ref="U76:U77"/>
    <mergeCell ref="V76:V77"/>
    <mergeCell ref="U46:U47"/>
    <mergeCell ref="V46:V47"/>
    <mergeCell ref="U48:U49"/>
    <mergeCell ref="V48:V49"/>
    <mergeCell ref="U50:U51"/>
    <mergeCell ref="V50:V51"/>
    <mergeCell ref="U52:U53"/>
    <mergeCell ref="V52:V53"/>
    <mergeCell ref="U54:U55"/>
    <mergeCell ref="V54:V55"/>
    <mergeCell ref="U44:U45"/>
    <mergeCell ref="V44:V45"/>
    <mergeCell ref="N58:N59"/>
    <mergeCell ref="O58:O59"/>
    <mergeCell ref="P58:P59"/>
    <mergeCell ref="N60:N61"/>
    <mergeCell ref="O60:O61"/>
    <mergeCell ref="P60:P61"/>
    <mergeCell ref="N62:N63"/>
    <mergeCell ref="O62:O63"/>
    <mergeCell ref="P62:P63"/>
    <mergeCell ref="U26:U27"/>
    <mergeCell ref="V26:V27"/>
    <mergeCell ref="U28:U29"/>
    <mergeCell ref="V28:V29"/>
    <mergeCell ref="U30:U31"/>
    <mergeCell ref="V30:V31"/>
    <mergeCell ref="U32:U33"/>
    <mergeCell ref="V32:V33"/>
    <mergeCell ref="U56:U57"/>
    <mergeCell ref="V56:V57"/>
    <mergeCell ref="U58:U59"/>
    <mergeCell ref="V58:V59"/>
    <mergeCell ref="U60:U61"/>
    <mergeCell ref="V60:V61"/>
    <mergeCell ref="U62:U63"/>
    <mergeCell ref="V62:V63"/>
    <mergeCell ref="U64:U65"/>
    <mergeCell ref="V64:V65"/>
    <mergeCell ref="U70:U71"/>
    <mergeCell ref="V70:V71"/>
    <mergeCell ref="U72:U73"/>
    <mergeCell ref="V72:V73"/>
    <mergeCell ref="U74:U75"/>
    <mergeCell ref="V74:V75"/>
    <mergeCell ref="V86:V87"/>
    <mergeCell ref="Y86:Y87"/>
    <mergeCell ref="AA86:AA87"/>
    <mergeCell ref="AB86:AB87"/>
    <mergeCell ref="AE86:AE87"/>
    <mergeCell ref="AG86:AG87"/>
    <mergeCell ref="AH86:AH87"/>
    <mergeCell ref="A88:A89"/>
    <mergeCell ref="B88:B89"/>
    <mergeCell ref="D88:D89"/>
    <mergeCell ref="F88:F89"/>
    <mergeCell ref="N88:N89"/>
    <mergeCell ref="O88:O89"/>
    <mergeCell ref="P88:P89"/>
    <mergeCell ref="S88:S89"/>
    <mergeCell ref="U88:U89"/>
    <mergeCell ref="V88:V89"/>
    <mergeCell ref="Y88:Y89"/>
    <mergeCell ref="AA88:AA89"/>
    <mergeCell ref="AB88:AB89"/>
    <mergeCell ref="AE88:AE89"/>
    <mergeCell ref="AG88:AG89"/>
    <mergeCell ref="AH88:AH89"/>
    <mergeCell ref="A86:A87"/>
    <mergeCell ref="B86:B87"/>
    <mergeCell ref="D86:D87"/>
    <mergeCell ref="F86:F87"/>
    <mergeCell ref="N86:N87"/>
    <mergeCell ref="O86:O87"/>
    <mergeCell ref="P86:P87"/>
    <mergeCell ref="S86:S87"/>
    <mergeCell ref="U86:U87"/>
    <mergeCell ref="AD88:AD89"/>
    <mergeCell ref="V90:V91"/>
    <mergeCell ref="Y90:Y91"/>
    <mergeCell ref="AA90:AA91"/>
    <mergeCell ref="AB90:AB91"/>
    <mergeCell ref="AE90:AE91"/>
    <mergeCell ref="AG90:AG91"/>
    <mergeCell ref="AH90:AH91"/>
    <mergeCell ref="A92:A93"/>
    <mergeCell ref="B92:B93"/>
    <mergeCell ref="D92:D93"/>
    <mergeCell ref="F92:F93"/>
    <mergeCell ref="N92:N93"/>
    <mergeCell ref="O92:O93"/>
    <mergeCell ref="P92:P93"/>
    <mergeCell ref="S92:S93"/>
    <mergeCell ref="U92:U93"/>
    <mergeCell ref="V92:V93"/>
    <mergeCell ref="Y92:Y93"/>
    <mergeCell ref="AA92:AA93"/>
    <mergeCell ref="AB92:AB93"/>
    <mergeCell ref="AE92:AE93"/>
    <mergeCell ref="AG92:AG93"/>
    <mergeCell ref="AH92:AH93"/>
    <mergeCell ref="A90:A91"/>
    <mergeCell ref="B90:B91"/>
    <mergeCell ref="D90:D91"/>
    <mergeCell ref="F90:F91"/>
    <mergeCell ref="N90:N91"/>
    <mergeCell ref="O90:O91"/>
    <mergeCell ref="P90:P91"/>
    <mergeCell ref="S90:S91"/>
    <mergeCell ref="U90:U91"/>
    <mergeCell ref="V94:V95"/>
    <mergeCell ref="Y94:Y95"/>
    <mergeCell ref="AA94:AA95"/>
    <mergeCell ref="AB94:AB95"/>
    <mergeCell ref="AE94:AE95"/>
    <mergeCell ref="AG94:AG95"/>
    <mergeCell ref="AH94:AH95"/>
    <mergeCell ref="A96:A97"/>
    <mergeCell ref="B96:B97"/>
    <mergeCell ref="D96:D97"/>
    <mergeCell ref="F96:F97"/>
    <mergeCell ref="N96:N97"/>
    <mergeCell ref="O96:O97"/>
    <mergeCell ref="P96:P97"/>
    <mergeCell ref="S96:S97"/>
    <mergeCell ref="U96:U97"/>
    <mergeCell ref="V96:V97"/>
    <mergeCell ref="Y96:Y97"/>
    <mergeCell ref="AA96:AA97"/>
    <mergeCell ref="AB96:AB97"/>
    <mergeCell ref="AE96:AE97"/>
    <mergeCell ref="AG96:AG97"/>
    <mergeCell ref="AH96:AH97"/>
    <mergeCell ref="A94:A95"/>
    <mergeCell ref="B94:B95"/>
    <mergeCell ref="D94:D95"/>
    <mergeCell ref="F94:F95"/>
    <mergeCell ref="N94:N95"/>
    <mergeCell ref="O94:O95"/>
    <mergeCell ref="P94:P95"/>
    <mergeCell ref="S94:S95"/>
    <mergeCell ref="U94:U95"/>
    <mergeCell ref="V98:V99"/>
    <mergeCell ref="Y98:Y99"/>
    <mergeCell ref="AA98:AA99"/>
    <mergeCell ref="AB98:AB99"/>
    <mergeCell ref="AE98:AE99"/>
    <mergeCell ref="AG98:AG99"/>
    <mergeCell ref="AH98:AH99"/>
    <mergeCell ref="A100:A101"/>
    <mergeCell ref="B100:B101"/>
    <mergeCell ref="D100:D101"/>
    <mergeCell ref="F100:F101"/>
    <mergeCell ref="N100:N101"/>
    <mergeCell ref="O100:O101"/>
    <mergeCell ref="P100:P101"/>
    <mergeCell ref="S100:S101"/>
    <mergeCell ref="U100:U101"/>
    <mergeCell ref="V100:V101"/>
    <mergeCell ref="Y100:Y101"/>
    <mergeCell ref="AA100:AA101"/>
    <mergeCell ref="AB100:AB101"/>
    <mergeCell ref="AE100:AE101"/>
    <mergeCell ref="AG100:AG101"/>
    <mergeCell ref="AH100:AH101"/>
    <mergeCell ref="A98:A99"/>
    <mergeCell ref="B98:B99"/>
    <mergeCell ref="D98:D99"/>
    <mergeCell ref="F98:F99"/>
    <mergeCell ref="N98:N99"/>
    <mergeCell ref="O98:O99"/>
    <mergeCell ref="P98:P99"/>
    <mergeCell ref="S98:S99"/>
    <mergeCell ref="U98:U99"/>
    <mergeCell ref="V102:V103"/>
    <mergeCell ref="Y102:Y103"/>
    <mergeCell ref="AA102:AA103"/>
    <mergeCell ref="AB102:AB103"/>
    <mergeCell ref="AE102:AE103"/>
    <mergeCell ref="AG102:AG103"/>
    <mergeCell ref="AH102:AH103"/>
    <mergeCell ref="A104:A105"/>
    <mergeCell ref="B104:B105"/>
    <mergeCell ref="D104:D105"/>
    <mergeCell ref="F104:F105"/>
    <mergeCell ref="N104:N105"/>
    <mergeCell ref="O104:O105"/>
    <mergeCell ref="P104:P105"/>
    <mergeCell ref="S104:S105"/>
    <mergeCell ref="U104:U105"/>
    <mergeCell ref="V104:V105"/>
    <mergeCell ref="Y104:Y105"/>
    <mergeCell ref="AA104:AA105"/>
    <mergeCell ref="AB104:AB105"/>
    <mergeCell ref="AE104:AE105"/>
    <mergeCell ref="AG104:AG105"/>
    <mergeCell ref="AH104:AH105"/>
    <mergeCell ref="A102:A103"/>
    <mergeCell ref="B102:B103"/>
    <mergeCell ref="D102:D103"/>
    <mergeCell ref="F102:F103"/>
    <mergeCell ref="N102:N103"/>
    <mergeCell ref="O102:O103"/>
    <mergeCell ref="P102:P103"/>
    <mergeCell ref="S102:S103"/>
    <mergeCell ref="U102:U103"/>
    <mergeCell ref="V106:V107"/>
    <mergeCell ref="Y106:Y107"/>
    <mergeCell ref="AA106:AA107"/>
    <mergeCell ref="AB106:AB107"/>
    <mergeCell ref="AE106:AE107"/>
    <mergeCell ref="AG106:AG107"/>
    <mergeCell ref="AH106:AH107"/>
    <mergeCell ref="A108:A109"/>
    <mergeCell ref="B108:B109"/>
    <mergeCell ref="D108:D109"/>
    <mergeCell ref="F108:F109"/>
    <mergeCell ref="N108:N109"/>
    <mergeCell ref="O108:O109"/>
    <mergeCell ref="P108:P109"/>
    <mergeCell ref="S108:S109"/>
    <mergeCell ref="U108:U109"/>
    <mergeCell ref="V108:V109"/>
    <mergeCell ref="Y108:Y109"/>
    <mergeCell ref="AA108:AA109"/>
    <mergeCell ref="AB108:AB109"/>
    <mergeCell ref="AE108:AE109"/>
    <mergeCell ref="AG108:AG109"/>
    <mergeCell ref="AH108:AH109"/>
    <mergeCell ref="A106:A107"/>
    <mergeCell ref="B106:B107"/>
    <mergeCell ref="D106:D107"/>
    <mergeCell ref="F106:F107"/>
    <mergeCell ref="N106:N107"/>
    <mergeCell ref="O106:O107"/>
    <mergeCell ref="P106:P107"/>
    <mergeCell ref="S106:S107"/>
    <mergeCell ref="U106:U107"/>
    <mergeCell ref="V110:V111"/>
    <mergeCell ref="Y110:Y111"/>
    <mergeCell ref="AA110:AA111"/>
    <mergeCell ref="AB110:AB111"/>
    <mergeCell ref="AE110:AE111"/>
    <mergeCell ref="AG110:AG111"/>
    <mergeCell ref="AH110:AH111"/>
    <mergeCell ref="A112:A113"/>
    <mergeCell ref="B112:B113"/>
    <mergeCell ref="D112:D113"/>
    <mergeCell ref="F112:F113"/>
    <mergeCell ref="N112:N113"/>
    <mergeCell ref="O112:O113"/>
    <mergeCell ref="P112:P113"/>
    <mergeCell ref="S112:S113"/>
    <mergeCell ref="U112:U113"/>
    <mergeCell ref="V112:V113"/>
    <mergeCell ref="Y112:Y113"/>
    <mergeCell ref="AA112:AA113"/>
    <mergeCell ref="AB112:AB113"/>
    <mergeCell ref="AE112:AE113"/>
    <mergeCell ref="AG112:AG113"/>
    <mergeCell ref="AH112:AH113"/>
    <mergeCell ref="A110:A111"/>
    <mergeCell ref="B110:B111"/>
    <mergeCell ref="D110:D111"/>
    <mergeCell ref="F110:F111"/>
    <mergeCell ref="N110:N111"/>
    <mergeCell ref="O110:O111"/>
    <mergeCell ref="P110:P111"/>
    <mergeCell ref="S110:S111"/>
    <mergeCell ref="U110:U111"/>
    <mergeCell ref="V114:V115"/>
    <mergeCell ref="Y114:Y115"/>
    <mergeCell ref="AA114:AA115"/>
    <mergeCell ref="AB114:AB115"/>
    <mergeCell ref="AE114:AE115"/>
    <mergeCell ref="AG114:AG115"/>
    <mergeCell ref="AH114:AH115"/>
    <mergeCell ref="A116:A117"/>
    <mergeCell ref="B116:B117"/>
    <mergeCell ref="D116:D117"/>
    <mergeCell ref="F116:F117"/>
    <mergeCell ref="N116:N117"/>
    <mergeCell ref="O116:O117"/>
    <mergeCell ref="P116:P117"/>
    <mergeCell ref="S116:S117"/>
    <mergeCell ref="U116:U117"/>
    <mergeCell ref="V116:V117"/>
    <mergeCell ref="Y116:Y117"/>
    <mergeCell ref="AA116:AA117"/>
    <mergeCell ref="AB116:AB117"/>
    <mergeCell ref="AE116:AE117"/>
    <mergeCell ref="AG116:AG117"/>
    <mergeCell ref="AH116:AH117"/>
    <mergeCell ref="A114:A115"/>
    <mergeCell ref="B114:B115"/>
    <mergeCell ref="D114:D115"/>
    <mergeCell ref="F114:F115"/>
    <mergeCell ref="N114:N115"/>
    <mergeCell ref="O114:O115"/>
    <mergeCell ref="P114:P115"/>
    <mergeCell ref="S114:S115"/>
    <mergeCell ref="U114:U115"/>
    <mergeCell ref="V118:V119"/>
    <mergeCell ref="Y118:Y119"/>
    <mergeCell ref="AA118:AA119"/>
    <mergeCell ref="AB118:AB119"/>
    <mergeCell ref="AE118:AE119"/>
    <mergeCell ref="AG118:AG119"/>
    <mergeCell ref="AH118:AH119"/>
    <mergeCell ref="A120:A121"/>
    <mergeCell ref="B120:B121"/>
    <mergeCell ref="D120:D121"/>
    <mergeCell ref="F120:F121"/>
    <mergeCell ref="N120:N121"/>
    <mergeCell ref="O120:O121"/>
    <mergeCell ref="P120:P121"/>
    <mergeCell ref="S120:S121"/>
    <mergeCell ref="U120:U121"/>
    <mergeCell ref="V120:V121"/>
    <mergeCell ref="Y120:Y121"/>
    <mergeCell ref="AA120:AA121"/>
    <mergeCell ref="AB120:AB121"/>
    <mergeCell ref="AE120:AE121"/>
    <mergeCell ref="AG120:AG121"/>
    <mergeCell ref="AH120:AH121"/>
    <mergeCell ref="A118:A119"/>
    <mergeCell ref="B118:B119"/>
    <mergeCell ref="D118:D119"/>
    <mergeCell ref="F118:F119"/>
    <mergeCell ref="N118:N119"/>
    <mergeCell ref="O118:O119"/>
    <mergeCell ref="P118:P119"/>
    <mergeCell ref="S118:S119"/>
    <mergeCell ref="U118:U119"/>
    <mergeCell ref="V122:V123"/>
    <mergeCell ref="Y122:Y123"/>
    <mergeCell ref="AA122:AA123"/>
    <mergeCell ref="AB122:AB123"/>
    <mergeCell ref="AE122:AE123"/>
    <mergeCell ref="AG122:AG123"/>
    <mergeCell ref="AH122:AH123"/>
    <mergeCell ref="A124:A125"/>
    <mergeCell ref="B124:B125"/>
    <mergeCell ref="D124:D125"/>
    <mergeCell ref="F124:F125"/>
    <mergeCell ref="N124:N125"/>
    <mergeCell ref="O124:O125"/>
    <mergeCell ref="P124:P125"/>
    <mergeCell ref="S124:S125"/>
    <mergeCell ref="U124:U125"/>
    <mergeCell ref="V124:V125"/>
    <mergeCell ref="Y124:Y125"/>
    <mergeCell ref="AA124:AA125"/>
    <mergeCell ref="AB124:AB125"/>
    <mergeCell ref="AE124:AE125"/>
    <mergeCell ref="AG124:AG125"/>
    <mergeCell ref="AH124:AH125"/>
    <mergeCell ref="A122:A123"/>
    <mergeCell ref="B122:B123"/>
    <mergeCell ref="D122:D123"/>
    <mergeCell ref="F122:F123"/>
    <mergeCell ref="N122:N123"/>
    <mergeCell ref="O122:O123"/>
    <mergeCell ref="P122:P123"/>
    <mergeCell ref="S122:S123"/>
    <mergeCell ref="U122:U123"/>
    <mergeCell ref="V126:V127"/>
    <mergeCell ref="Y126:Y127"/>
    <mergeCell ref="AA126:AA127"/>
    <mergeCell ref="AB126:AB127"/>
    <mergeCell ref="AE126:AE127"/>
    <mergeCell ref="AG126:AG127"/>
    <mergeCell ref="AH126:AH127"/>
    <mergeCell ref="A128:A129"/>
    <mergeCell ref="B128:B129"/>
    <mergeCell ref="D128:D129"/>
    <mergeCell ref="F128:F129"/>
    <mergeCell ref="N128:N129"/>
    <mergeCell ref="O128:O129"/>
    <mergeCell ref="P128:P129"/>
    <mergeCell ref="S128:S129"/>
    <mergeCell ref="U128:U129"/>
    <mergeCell ref="V128:V129"/>
    <mergeCell ref="Y128:Y129"/>
    <mergeCell ref="AA128:AA129"/>
    <mergeCell ref="AB128:AB129"/>
    <mergeCell ref="AE128:AE129"/>
    <mergeCell ref="AG128:AG129"/>
    <mergeCell ref="AH128:AH129"/>
    <mergeCell ref="A126:A127"/>
    <mergeCell ref="B126:B127"/>
    <mergeCell ref="D126:D127"/>
    <mergeCell ref="F126:F127"/>
    <mergeCell ref="N126:N127"/>
    <mergeCell ref="O126:O127"/>
    <mergeCell ref="P126:P127"/>
    <mergeCell ref="S126:S127"/>
    <mergeCell ref="U126:U127"/>
    <mergeCell ref="V130:V131"/>
    <mergeCell ref="Y130:Y131"/>
    <mergeCell ref="AA130:AA131"/>
    <mergeCell ref="AB130:AB131"/>
    <mergeCell ref="AE130:AE131"/>
    <mergeCell ref="AG130:AG131"/>
    <mergeCell ref="AH130:AH131"/>
    <mergeCell ref="A132:A133"/>
    <mergeCell ref="B132:B133"/>
    <mergeCell ref="D132:D133"/>
    <mergeCell ref="F132:F133"/>
    <mergeCell ref="N132:N133"/>
    <mergeCell ref="O132:O133"/>
    <mergeCell ref="P132:P133"/>
    <mergeCell ref="S132:S133"/>
    <mergeCell ref="U132:U133"/>
    <mergeCell ref="V132:V133"/>
    <mergeCell ref="Y132:Y133"/>
    <mergeCell ref="AA132:AA133"/>
    <mergeCell ref="AB132:AB133"/>
    <mergeCell ref="AE132:AE133"/>
    <mergeCell ref="AG132:AG133"/>
    <mergeCell ref="AH132:AH133"/>
    <mergeCell ref="A130:A131"/>
    <mergeCell ref="B130:B131"/>
    <mergeCell ref="D130:D131"/>
    <mergeCell ref="F130:F131"/>
    <mergeCell ref="N130:N131"/>
    <mergeCell ref="O130:O131"/>
    <mergeCell ref="P130:P131"/>
    <mergeCell ref="S130:S131"/>
    <mergeCell ref="U130:U131"/>
    <mergeCell ref="V134:V135"/>
    <mergeCell ref="Y134:Y135"/>
    <mergeCell ref="AA134:AA135"/>
    <mergeCell ref="AB134:AB135"/>
    <mergeCell ref="AE134:AE135"/>
    <mergeCell ref="AG134:AG135"/>
    <mergeCell ref="AH134:AH135"/>
    <mergeCell ref="A136:A137"/>
    <mergeCell ref="B136:B137"/>
    <mergeCell ref="D136:D137"/>
    <mergeCell ref="F136:F137"/>
    <mergeCell ref="N136:N137"/>
    <mergeCell ref="O136:O137"/>
    <mergeCell ref="P136:P137"/>
    <mergeCell ref="S136:S137"/>
    <mergeCell ref="U136:U137"/>
    <mergeCell ref="V136:V137"/>
    <mergeCell ref="Y136:Y137"/>
    <mergeCell ref="AA136:AA137"/>
    <mergeCell ref="AB136:AB137"/>
    <mergeCell ref="AE136:AE137"/>
    <mergeCell ref="AG136:AG137"/>
    <mergeCell ref="AH136:AH137"/>
    <mergeCell ref="A134:A135"/>
    <mergeCell ref="B134:B135"/>
    <mergeCell ref="D134:D135"/>
    <mergeCell ref="F134:F135"/>
    <mergeCell ref="N134:N135"/>
    <mergeCell ref="O134:O135"/>
    <mergeCell ref="P134:P135"/>
    <mergeCell ref="S134:S135"/>
    <mergeCell ref="U134:U135"/>
    <mergeCell ref="V138:V139"/>
    <mergeCell ref="Y138:Y139"/>
    <mergeCell ref="AA138:AA139"/>
    <mergeCell ref="AB138:AB139"/>
    <mergeCell ref="AE138:AE139"/>
    <mergeCell ref="AG138:AG139"/>
    <mergeCell ref="AH138:AH139"/>
    <mergeCell ref="A140:A141"/>
    <mergeCell ref="B140:B141"/>
    <mergeCell ref="D140:D141"/>
    <mergeCell ref="F140:F141"/>
    <mergeCell ref="N140:N141"/>
    <mergeCell ref="O140:O141"/>
    <mergeCell ref="P140:P141"/>
    <mergeCell ref="S140:S141"/>
    <mergeCell ref="U140:U141"/>
    <mergeCell ref="V140:V141"/>
    <mergeCell ref="Y140:Y141"/>
    <mergeCell ref="AA140:AA141"/>
    <mergeCell ref="AB140:AB141"/>
    <mergeCell ref="AE140:AE141"/>
    <mergeCell ref="AG140:AG141"/>
    <mergeCell ref="AH140:AH141"/>
    <mergeCell ref="A138:A139"/>
    <mergeCell ref="B138:B139"/>
    <mergeCell ref="D138:D139"/>
    <mergeCell ref="F138:F139"/>
    <mergeCell ref="N138:N139"/>
    <mergeCell ref="O138:O139"/>
    <mergeCell ref="P138:P139"/>
    <mergeCell ref="S138:S139"/>
    <mergeCell ref="U138:U139"/>
    <mergeCell ref="V142:V143"/>
    <mergeCell ref="Y142:Y143"/>
    <mergeCell ref="AA142:AA143"/>
    <mergeCell ref="AB142:AB143"/>
    <mergeCell ref="AE142:AE143"/>
    <mergeCell ref="AG142:AG143"/>
    <mergeCell ref="AH142:AH143"/>
    <mergeCell ref="A144:A145"/>
    <mergeCell ref="B144:B145"/>
    <mergeCell ref="D144:D145"/>
    <mergeCell ref="F144:F145"/>
    <mergeCell ref="N144:N145"/>
    <mergeCell ref="O144:O145"/>
    <mergeCell ref="P144:P145"/>
    <mergeCell ref="S144:S145"/>
    <mergeCell ref="U144:U145"/>
    <mergeCell ref="V144:V145"/>
    <mergeCell ref="Y144:Y145"/>
    <mergeCell ref="AA144:AA145"/>
    <mergeCell ref="AB144:AB145"/>
    <mergeCell ref="AE144:AE145"/>
    <mergeCell ref="AG144:AG145"/>
    <mergeCell ref="AH144:AH145"/>
    <mergeCell ref="A142:A143"/>
    <mergeCell ref="B142:B143"/>
    <mergeCell ref="D142:D143"/>
    <mergeCell ref="F142:F143"/>
    <mergeCell ref="N142:N143"/>
    <mergeCell ref="O142:O143"/>
    <mergeCell ref="P142:P143"/>
    <mergeCell ref="S142:S143"/>
    <mergeCell ref="U142:U143"/>
    <mergeCell ref="V146:V147"/>
    <mergeCell ref="Y146:Y147"/>
    <mergeCell ref="AA146:AA147"/>
    <mergeCell ref="AB146:AB147"/>
    <mergeCell ref="AE146:AE147"/>
    <mergeCell ref="AG146:AG147"/>
    <mergeCell ref="AH146:AH147"/>
    <mergeCell ref="A148:A149"/>
    <mergeCell ref="B148:B149"/>
    <mergeCell ref="D148:D149"/>
    <mergeCell ref="F148:F149"/>
    <mergeCell ref="N148:N149"/>
    <mergeCell ref="O148:O149"/>
    <mergeCell ref="P148:P149"/>
    <mergeCell ref="S148:S149"/>
    <mergeCell ref="U148:U149"/>
    <mergeCell ref="V148:V149"/>
    <mergeCell ref="Y148:Y149"/>
    <mergeCell ref="AA148:AA149"/>
    <mergeCell ref="AB148:AB149"/>
    <mergeCell ref="AE148:AE149"/>
    <mergeCell ref="AG148:AG149"/>
    <mergeCell ref="AH148:AH149"/>
    <mergeCell ref="A146:A147"/>
    <mergeCell ref="B146:B147"/>
    <mergeCell ref="D146:D147"/>
    <mergeCell ref="F146:F147"/>
    <mergeCell ref="N146:N147"/>
    <mergeCell ref="O146:O147"/>
    <mergeCell ref="P146:P147"/>
    <mergeCell ref="S146:S147"/>
    <mergeCell ref="U146:U147"/>
    <mergeCell ref="V150:V151"/>
    <mergeCell ref="Y150:Y151"/>
    <mergeCell ref="AA150:AA151"/>
    <mergeCell ref="AB150:AB151"/>
    <mergeCell ref="AE150:AE151"/>
    <mergeCell ref="AG150:AG151"/>
    <mergeCell ref="AH150:AH151"/>
    <mergeCell ref="A152:A153"/>
    <mergeCell ref="B152:B153"/>
    <mergeCell ref="D152:D153"/>
    <mergeCell ref="F152:F153"/>
    <mergeCell ref="N152:N153"/>
    <mergeCell ref="O152:O153"/>
    <mergeCell ref="P152:P153"/>
    <mergeCell ref="S152:S153"/>
    <mergeCell ref="U152:U153"/>
    <mergeCell ref="V152:V153"/>
    <mergeCell ref="Y152:Y153"/>
    <mergeCell ref="AA152:AA153"/>
    <mergeCell ref="AB152:AB153"/>
    <mergeCell ref="AE152:AE153"/>
    <mergeCell ref="AG152:AG153"/>
    <mergeCell ref="AH152:AH153"/>
    <mergeCell ref="A150:A151"/>
    <mergeCell ref="B150:B151"/>
    <mergeCell ref="D150:D151"/>
    <mergeCell ref="F150:F151"/>
    <mergeCell ref="N150:N151"/>
    <mergeCell ref="O150:O151"/>
    <mergeCell ref="P150:P151"/>
    <mergeCell ref="S150:S151"/>
    <mergeCell ref="U150:U151"/>
    <mergeCell ref="V154:V155"/>
    <mergeCell ref="Y154:Y155"/>
    <mergeCell ref="AA154:AA155"/>
    <mergeCell ref="AB154:AB155"/>
    <mergeCell ref="AE154:AE155"/>
    <mergeCell ref="AG154:AG155"/>
    <mergeCell ref="AH154:AH155"/>
    <mergeCell ref="A156:A157"/>
    <mergeCell ref="B156:B157"/>
    <mergeCell ref="D156:D157"/>
    <mergeCell ref="F156:F157"/>
    <mergeCell ref="N156:N157"/>
    <mergeCell ref="O156:O157"/>
    <mergeCell ref="P156:P157"/>
    <mergeCell ref="S156:S157"/>
    <mergeCell ref="U156:U157"/>
    <mergeCell ref="V156:V157"/>
    <mergeCell ref="Y156:Y157"/>
    <mergeCell ref="AA156:AA157"/>
    <mergeCell ref="AB156:AB157"/>
    <mergeCell ref="AE156:AE157"/>
    <mergeCell ref="AG156:AG157"/>
    <mergeCell ref="AH156:AH157"/>
    <mergeCell ref="A154:A155"/>
    <mergeCell ref="B154:B155"/>
    <mergeCell ref="D154:D155"/>
    <mergeCell ref="F154:F155"/>
    <mergeCell ref="N154:N155"/>
    <mergeCell ref="O154:O155"/>
    <mergeCell ref="P154:P155"/>
    <mergeCell ref="S154:S155"/>
    <mergeCell ref="U154:U155"/>
    <mergeCell ref="V158:V159"/>
    <mergeCell ref="Y158:Y159"/>
    <mergeCell ref="AA158:AA159"/>
    <mergeCell ref="AB158:AB159"/>
    <mergeCell ref="AE158:AE159"/>
    <mergeCell ref="AG158:AG159"/>
    <mergeCell ref="AH158:AH159"/>
    <mergeCell ref="A160:A161"/>
    <mergeCell ref="B160:B161"/>
    <mergeCell ref="D160:D161"/>
    <mergeCell ref="F160:F161"/>
    <mergeCell ref="N160:N161"/>
    <mergeCell ref="O160:O161"/>
    <mergeCell ref="P160:P161"/>
    <mergeCell ref="S160:S161"/>
    <mergeCell ref="U160:U161"/>
    <mergeCell ref="V160:V161"/>
    <mergeCell ref="Y160:Y161"/>
    <mergeCell ref="AA160:AA161"/>
    <mergeCell ref="AB160:AB161"/>
    <mergeCell ref="AE160:AE161"/>
    <mergeCell ref="AG160:AG161"/>
    <mergeCell ref="AH160:AH161"/>
    <mergeCell ref="A158:A159"/>
    <mergeCell ref="B158:B159"/>
    <mergeCell ref="D158:D159"/>
    <mergeCell ref="F158:F159"/>
    <mergeCell ref="N158:N159"/>
    <mergeCell ref="O158:O159"/>
    <mergeCell ref="P158:P159"/>
    <mergeCell ref="S158:S159"/>
    <mergeCell ref="U158:U159"/>
    <mergeCell ref="V162:V163"/>
    <mergeCell ref="Y162:Y163"/>
    <mergeCell ref="AA162:AA163"/>
    <mergeCell ref="AB162:AB163"/>
    <mergeCell ref="AE162:AE163"/>
    <mergeCell ref="AG162:AG163"/>
    <mergeCell ref="AH162:AH163"/>
    <mergeCell ref="A164:A165"/>
    <mergeCell ref="B164:B165"/>
    <mergeCell ref="D164:D165"/>
    <mergeCell ref="F164:F165"/>
    <mergeCell ref="N164:N165"/>
    <mergeCell ref="O164:O165"/>
    <mergeCell ref="P164:P165"/>
    <mergeCell ref="S164:S165"/>
    <mergeCell ref="U164:U165"/>
    <mergeCell ref="V164:V165"/>
    <mergeCell ref="Y164:Y165"/>
    <mergeCell ref="AA164:AA165"/>
    <mergeCell ref="AB164:AB165"/>
    <mergeCell ref="AE164:AE165"/>
    <mergeCell ref="AG164:AG165"/>
    <mergeCell ref="AH164:AH165"/>
    <mergeCell ref="A162:A163"/>
    <mergeCell ref="B162:B163"/>
    <mergeCell ref="D162:D163"/>
    <mergeCell ref="F162:F163"/>
    <mergeCell ref="N162:N163"/>
    <mergeCell ref="O162:O163"/>
    <mergeCell ref="P162:P163"/>
    <mergeCell ref="S162:S163"/>
    <mergeCell ref="U162:U163"/>
    <mergeCell ref="V166:V167"/>
    <mergeCell ref="Y166:Y167"/>
    <mergeCell ref="AA166:AA167"/>
    <mergeCell ref="AB166:AB167"/>
    <mergeCell ref="AE166:AE167"/>
    <mergeCell ref="AG166:AG167"/>
    <mergeCell ref="AH166:AH167"/>
    <mergeCell ref="A168:A169"/>
    <mergeCell ref="B168:B169"/>
    <mergeCell ref="D168:D169"/>
    <mergeCell ref="F168:F169"/>
    <mergeCell ref="N168:N169"/>
    <mergeCell ref="O168:O169"/>
    <mergeCell ref="P168:P169"/>
    <mergeCell ref="S168:S169"/>
    <mergeCell ref="U168:U169"/>
    <mergeCell ref="V168:V169"/>
    <mergeCell ref="Y168:Y169"/>
    <mergeCell ref="AA168:AA169"/>
    <mergeCell ref="AB168:AB169"/>
    <mergeCell ref="AE168:AE169"/>
    <mergeCell ref="AG168:AG169"/>
    <mergeCell ref="AH168:AH169"/>
    <mergeCell ref="A166:A167"/>
    <mergeCell ref="B166:B167"/>
    <mergeCell ref="D166:D167"/>
    <mergeCell ref="F166:F167"/>
    <mergeCell ref="N166:N167"/>
    <mergeCell ref="O166:O167"/>
    <mergeCell ref="P166:P167"/>
    <mergeCell ref="S166:S167"/>
    <mergeCell ref="U166:U167"/>
    <mergeCell ref="V170:V171"/>
    <mergeCell ref="Y170:Y171"/>
    <mergeCell ref="AA170:AA171"/>
    <mergeCell ref="AB170:AB171"/>
    <mergeCell ref="AE170:AE171"/>
    <mergeCell ref="AG170:AG171"/>
    <mergeCell ref="AH170:AH171"/>
    <mergeCell ref="A172:A173"/>
    <mergeCell ref="B172:B173"/>
    <mergeCell ref="D172:D173"/>
    <mergeCell ref="F172:F173"/>
    <mergeCell ref="N172:N173"/>
    <mergeCell ref="O172:O173"/>
    <mergeCell ref="P172:P173"/>
    <mergeCell ref="S172:S173"/>
    <mergeCell ref="U172:U173"/>
    <mergeCell ref="V172:V173"/>
    <mergeCell ref="Y172:Y173"/>
    <mergeCell ref="AA172:AA173"/>
    <mergeCell ref="AB172:AB173"/>
    <mergeCell ref="AE172:AE173"/>
    <mergeCell ref="AG172:AG173"/>
    <mergeCell ref="AH172:AH173"/>
    <mergeCell ref="A170:A171"/>
    <mergeCell ref="B170:B171"/>
    <mergeCell ref="D170:D171"/>
    <mergeCell ref="F170:F171"/>
    <mergeCell ref="N170:N171"/>
    <mergeCell ref="O170:O171"/>
    <mergeCell ref="P170:P171"/>
    <mergeCell ref="S170:S171"/>
    <mergeCell ref="U170:U171"/>
    <mergeCell ref="V174:V175"/>
    <mergeCell ref="Y174:Y175"/>
    <mergeCell ref="AA174:AA175"/>
    <mergeCell ref="AB174:AB175"/>
    <mergeCell ref="AE174:AE175"/>
    <mergeCell ref="AG174:AG175"/>
    <mergeCell ref="AH174:AH175"/>
    <mergeCell ref="A176:A177"/>
    <mergeCell ref="B176:B177"/>
    <mergeCell ref="D176:D177"/>
    <mergeCell ref="F176:F177"/>
    <mergeCell ref="N176:N177"/>
    <mergeCell ref="O176:O177"/>
    <mergeCell ref="P176:P177"/>
    <mergeCell ref="S176:S177"/>
    <mergeCell ref="U176:U177"/>
    <mergeCell ref="V176:V177"/>
    <mergeCell ref="Y176:Y177"/>
    <mergeCell ref="AA176:AA177"/>
    <mergeCell ref="AB176:AB177"/>
    <mergeCell ref="AE176:AE177"/>
    <mergeCell ref="AG176:AG177"/>
    <mergeCell ref="AH176:AH177"/>
    <mergeCell ref="A174:A175"/>
    <mergeCell ref="B174:B175"/>
    <mergeCell ref="D174:D175"/>
    <mergeCell ref="F174:F175"/>
    <mergeCell ref="N174:N175"/>
    <mergeCell ref="O174:O175"/>
    <mergeCell ref="P174:P175"/>
    <mergeCell ref="S174:S175"/>
    <mergeCell ref="U174:U175"/>
    <mergeCell ref="V178:V179"/>
    <mergeCell ref="Y178:Y179"/>
    <mergeCell ref="AA178:AA179"/>
    <mergeCell ref="AB178:AB179"/>
    <mergeCell ref="AE178:AE179"/>
    <mergeCell ref="AG178:AG179"/>
    <mergeCell ref="AH178:AH179"/>
    <mergeCell ref="A180:A181"/>
    <mergeCell ref="B180:B181"/>
    <mergeCell ref="D180:D181"/>
    <mergeCell ref="F180:F181"/>
    <mergeCell ref="N180:N181"/>
    <mergeCell ref="O180:O181"/>
    <mergeCell ref="P180:P181"/>
    <mergeCell ref="S180:S181"/>
    <mergeCell ref="U180:U181"/>
    <mergeCell ref="V180:V181"/>
    <mergeCell ref="Y180:Y181"/>
    <mergeCell ref="AA180:AA181"/>
    <mergeCell ref="AB180:AB181"/>
    <mergeCell ref="AE180:AE181"/>
    <mergeCell ref="AG180:AG181"/>
    <mergeCell ref="AH180:AH181"/>
    <mergeCell ref="A178:A179"/>
    <mergeCell ref="B178:B179"/>
    <mergeCell ref="D178:D179"/>
    <mergeCell ref="F178:F179"/>
    <mergeCell ref="N178:N179"/>
    <mergeCell ref="O178:O179"/>
    <mergeCell ref="P178:P179"/>
    <mergeCell ref="S178:S179"/>
    <mergeCell ref="U178:U179"/>
    <mergeCell ref="V182:V183"/>
    <mergeCell ref="Y182:Y183"/>
    <mergeCell ref="AA182:AA183"/>
    <mergeCell ref="AB182:AB183"/>
    <mergeCell ref="AE182:AE183"/>
    <mergeCell ref="AG182:AG183"/>
    <mergeCell ref="AH182:AH183"/>
    <mergeCell ref="A184:A185"/>
    <mergeCell ref="B184:B185"/>
    <mergeCell ref="D184:D185"/>
    <mergeCell ref="F184:F185"/>
    <mergeCell ref="N184:N185"/>
    <mergeCell ref="O184:O185"/>
    <mergeCell ref="P184:P185"/>
    <mergeCell ref="S184:S185"/>
    <mergeCell ref="U184:U185"/>
    <mergeCell ref="V184:V185"/>
    <mergeCell ref="Y184:Y185"/>
    <mergeCell ref="AA184:AA185"/>
    <mergeCell ref="AB184:AB185"/>
    <mergeCell ref="AE184:AE185"/>
    <mergeCell ref="AG184:AG185"/>
    <mergeCell ref="AH184:AH185"/>
    <mergeCell ref="A182:A183"/>
    <mergeCell ref="B182:B183"/>
    <mergeCell ref="D182:D183"/>
    <mergeCell ref="F182:F183"/>
    <mergeCell ref="N182:N183"/>
    <mergeCell ref="O182:O183"/>
    <mergeCell ref="P182:P183"/>
    <mergeCell ref="S182:S183"/>
    <mergeCell ref="U182:U183"/>
    <mergeCell ref="V186:V187"/>
    <mergeCell ref="Y186:Y187"/>
    <mergeCell ref="AA186:AA187"/>
    <mergeCell ref="AB186:AB187"/>
    <mergeCell ref="AE186:AE187"/>
    <mergeCell ref="AG186:AG187"/>
    <mergeCell ref="AH186:AH187"/>
    <mergeCell ref="A188:A189"/>
    <mergeCell ref="B188:B189"/>
    <mergeCell ref="D188:D189"/>
    <mergeCell ref="F188:F189"/>
    <mergeCell ref="N188:N189"/>
    <mergeCell ref="O188:O189"/>
    <mergeCell ref="P188:P189"/>
    <mergeCell ref="S188:S189"/>
    <mergeCell ref="U188:U189"/>
    <mergeCell ref="V188:V189"/>
    <mergeCell ref="Y188:Y189"/>
    <mergeCell ref="AA188:AA189"/>
    <mergeCell ref="AB188:AB189"/>
    <mergeCell ref="AE188:AE189"/>
    <mergeCell ref="AG188:AG189"/>
    <mergeCell ref="AH188:AH189"/>
    <mergeCell ref="A186:A187"/>
    <mergeCell ref="B186:B187"/>
    <mergeCell ref="D186:D187"/>
    <mergeCell ref="F186:F187"/>
    <mergeCell ref="N186:N187"/>
    <mergeCell ref="O186:O187"/>
    <mergeCell ref="P186:P187"/>
    <mergeCell ref="S186:S187"/>
    <mergeCell ref="U186:U187"/>
    <mergeCell ref="V190:V191"/>
    <mergeCell ref="Y190:Y191"/>
    <mergeCell ref="AA190:AA191"/>
    <mergeCell ref="AB190:AB191"/>
    <mergeCell ref="AE190:AE191"/>
    <mergeCell ref="AG190:AG191"/>
    <mergeCell ref="AH190:AH191"/>
    <mergeCell ref="A192:A193"/>
    <mergeCell ref="B192:B193"/>
    <mergeCell ref="D192:D193"/>
    <mergeCell ref="F192:F193"/>
    <mergeCell ref="N192:N193"/>
    <mergeCell ref="O192:O193"/>
    <mergeCell ref="P192:P193"/>
    <mergeCell ref="S192:S193"/>
    <mergeCell ref="U192:U193"/>
    <mergeCell ref="V192:V193"/>
    <mergeCell ref="Y192:Y193"/>
    <mergeCell ref="AA192:AA193"/>
    <mergeCell ref="AB192:AB193"/>
    <mergeCell ref="AE192:AE193"/>
    <mergeCell ref="AG192:AG193"/>
    <mergeCell ref="AH192:AH193"/>
    <mergeCell ref="A190:A191"/>
    <mergeCell ref="B190:B191"/>
    <mergeCell ref="D190:D191"/>
    <mergeCell ref="F190:F191"/>
    <mergeCell ref="N190:N191"/>
    <mergeCell ref="O190:O191"/>
    <mergeCell ref="P190:P191"/>
    <mergeCell ref="S190:S191"/>
    <mergeCell ref="U190:U191"/>
    <mergeCell ref="V194:V195"/>
    <mergeCell ref="Y194:Y195"/>
    <mergeCell ref="AA194:AA195"/>
    <mergeCell ref="AB194:AB195"/>
    <mergeCell ref="AE194:AE195"/>
    <mergeCell ref="AG194:AG195"/>
    <mergeCell ref="AH194:AH195"/>
    <mergeCell ref="A196:A197"/>
    <mergeCell ref="B196:B197"/>
    <mergeCell ref="D196:D197"/>
    <mergeCell ref="F196:F197"/>
    <mergeCell ref="N196:N197"/>
    <mergeCell ref="O196:O197"/>
    <mergeCell ref="P196:P197"/>
    <mergeCell ref="S196:S197"/>
    <mergeCell ref="U196:U197"/>
    <mergeCell ref="V196:V197"/>
    <mergeCell ref="Y196:Y197"/>
    <mergeCell ref="AA196:AA197"/>
    <mergeCell ref="AB196:AB197"/>
    <mergeCell ref="AE196:AE197"/>
    <mergeCell ref="AG196:AG197"/>
    <mergeCell ref="AH196:AH197"/>
    <mergeCell ref="A194:A195"/>
    <mergeCell ref="B194:B195"/>
    <mergeCell ref="D194:D195"/>
    <mergeCell ref="F194:F195"/>
    <mergeCell ref="N194:N195"/>
    <mergeCell ref="O194:O195"/>
    <mergeCell ref="P194:P195"/>
    <mergeCell ref="S194:S195"/>
    <mergeCell ref="U194:U195"/>
    <mergeCell ref="V198:V199"/>
    <mergeCell ref="Y198:Y199"/>
    <mergeCell ref="AA198:AA199"/>
    <mergeCell ref="AB198:AB199"/>
    <mergeCell ref="AE198:AE199"/>
    <mergeCell ref="AG198:AG199"/>
    <mergeCell ref="AH198:AH199"/>
    <mergeCell ref="A200:A201"/>
    <mergeCell ref="B200:B201"/>
    <mergeCell ref="D200:D201"/>
    <mergeCell ref="F200:F201"/>
    <mergeCell ref="N200:N201"/>
    <mergeCell ref="O200:O201"/>
    <mergeCell ref="P200:P201"/>
    <mergeCell ref="S200:S201"/>
    <mergeCell ref="U200:U201"/>
    <mergeCell ref="V200:V201"/>
    <mergeCell ref="Y200:Y201"/>
    <mergeCell ref="AA200:AA201"/>
    <mergeCell ref="AB200:AB201"/>
    <mergeCell ref="AE200:AE201"/>
    <mergeCell ref="AG200:AG201"/>
    <mergeCell ref="AH200:AH201"/>
    <mergeCell ref="A198:A199"/>
    <mergeCell ref="B198:B199"/>
    <mergeCell ref="D198:D199"/>
    <mergeCell ref="F198:F199"/>
    <mergeCell ref="N198:N199"/>
    <mergeCell ref="O198:O199"/>
    <mergeCell ref="P198:P199"/>
    <mergeCell ref="S198:S199"/>
    <mergeCell ref="U198:U199"/>
    <mergeCell ref="V202:V203"/>
    <mergeCell ref="Y202:Y203"/>
    <mergeCell ref="AA202:AA203"/>
    <mergeCell ref="AB202:AB203"/>
    <mergeCell ref="AE202:AE203"/>
    <mergeCell ref="AG202:AG203"/>
    <mergeCell ref="AH202:AH203"/>
    <mergeCell ref="A204:A205"/>
    <mergeCell ref="B204:B205"/>
    <mergeCell ref="D204:D205"/>
    <mergeCell ref="F204:F205"/>
    <mergeCell ref="N204:N205"/>
    <mergeCell ref="O204:O205"/>
    <mergeCell ref="P204:P205"/>
    <mergeCell ref="S204:S205"/>
    <mergeCell ref="U204:U205"/>
    <mergeCell ref="V204:V205"/>
    <mergeCell ref="Y204:Y205"/>
    <mergeCell ref="AA204:AA205"/>
    <mergeCell ref="AB204:AB205"/>
    <mergeCell ref="AE204:AE205"/>
    <mergeCell ref="AG204:AG205"/>
    <mergeCell ref="AH204:AH205"/>
    <mergeCell ref="A202:A203"/>
    <mergeCell ref="B202:B203"/>
    <mergeCell ref="D202:D203"/>
    <mergeCell ref="F202:F203"/>
    <mergeCell ref="N202:N203"/>
    <mergeCell ref="O202:O203"/>
    <mergeCell ref="P202:P203"/>
    <mergeCell ref="S202:S203"/>
    <mergeCell ref="U202:U203"/>
    <mergeCell ref="V206:V207"/>
    <mergeCell ref="Y206:Y207"/>
    <mergeCell ref="AA206:AA207"/>
    <mergeCell ref="AB206:AB207"/>
    <mergeCell ref="AE206:AE207"/>
    <mergeCell ref="AG206:AG207"/>
    <mergeCell ref="AH206:AH207"/>
    <mergeCell ref="A208:A209"/>
    <mergeCell ref="B208:B209"/>
    <mergeCell ref="D208:D209"/>
    <mergeCell ref="F208:F209"/>
    <mergeCell ref="N208:N209"/>
    <mergeCell ref="O208:O209"/>
    <mergeCell ref="P208:P209"/>
    <mergeCell ref="S208:S209"/>
    <mergeCell ref="U208:U209"/>
    <mergeCell ref="V208:V209"/>
    <mergeCell ref="Y208:Y209"/>
    <mergeCell ref="AA208:AA209"/>
    <mergeCell ref="AB208:AB209"/>
    <mergeCell ref="AE208:AE209"/>
    <mergeCell ref="AG208:AG209"/>
    <mergeCell ref="AH208:AH209"/>
    <mergeCell ref="A206:A207"/>
    <mergeCell ref="B206:B207"/>
    <mergeCell ref="D206:D207"/>
    <mergeCell ref="F206:F207"/>
    <mergeCell ref="N206:N207"/>
    <mergeCell ref="O206:O207"/>
    <mergeCell ref="P206:P207"/>
    <mergeCell ref="S206:S207"/>
    <mergeCell ref="U206:U207"/>
    <mergeCell ref="V210:V211"/>
    <mergeCell ref="Y210:Y211"/>
    <mergeCell ref="AA210:AA211"/>
    <mergeCell ref="AB210:AB211"/>
    <mergeCell ref="AE210:AE211"/>
    <mergeCell ref="AG210:AG211"/>
    <mergeCell ref="AH210:AH211"/>
    <mergeCell ref="A212:A213"/>
    <mergeCell ref="B212:B213"/>
    <mergeCell ref="D212:D213"/>
    <mergeCell ref="F212:F213"/>
    <mergeCell ref="N212:N213"/>
    <mergeCell ref="O212:O213"/>
    <mergeCell ref="P212:P213"/>
    <mergeCell ref="S212:S213"/>
    <mergeCell ref="U212:U213"/>
    <mergeCell ref="V212:V213"/>
    <mergeCell ref="Y212:Y213"/>
    <mergeCell ref="AA212:AA213"/>
    <mergeCell ref="AB212:AB213"/>
    <mergeCell ref="AE212:AE213"/>
    <mergeCell ref="AG212:AG213"/>
    <mergeCell ref="AH212:AH213"/>
    <mergeCell ref="A210:A211"/>
    <mergeCell ref="B210:B211"/>
    <mergeCell ref="D210:D211"/>
    <mergeCell ref="F210:F211"/>
    <mergeCell ref="N210:N211"/>
    <mergeCell ref="O210:O211"/>
    <mergeCell ref="P210:P211"/>
    <mergeCell ref="S210:S211"/>
    <mergeCell ref="U210:U211"/>
    <mergeCell ref="V214:V215"/>
    <mergeCell ref="Y214:Y215"/>
    <mergeCell ref="AA214:AA215"/>
    <mergeCell ref="AB214:AB215"/>
    <mergeCell ref="AE214:AE215"/>
    <mergeCell ref="AG214:AG215"/>
    <mergeCell ref="AH214:AH215"/>
    <mergeCell ref="A216:A217"/>
    <mergeCell ref="B216:B217"/>
    <mergeCell ref="D216:D217"/>
    <mergeCell ref="F216:F217"/>
    <mergeCell ref="N216:N217"/>
    <mergeCell ref="O216:O217"/>
    <mergeCell ref="P216:P217"/>
    <mergeCell ref="S216:S217"/>
    <mergeCell ref="U216:U217"/>
    <mergeCell ref="V216:V217"/>
    <mergeCell ref="Y216:Y217"/>
    <mergeCell ref="AA216:AA217"/>
    <mergeCell ref="AB216:AB217"/>
    <mergeCell ref="AE216:AE217"/>
    <mergeCell ref="AG216:AG217"/>
    <mergeCell ref="AH216:AH217"/>
    <mergeCell ref="A214:A215"/>
    <mergeCell ref="B214:B215"/>
    <mergeCell ref="D214:D215"/>
    <mergeCell ref="F214:F215"/>
    <mergeCell ref="N214:N215"/>
    <mergeCell ref="O214:O215"/>
    <mergeCell ref="P214:P215"/>
    <mergeCell ref="S214:S215"/>
    <mergeCell ref="U214:U215"/>
    <mergeCell ref="V218:V219"/>
    <mergeCell ref="Y218:Y219"/>
    <mergeCell ref="AA218:AA219"/>
    <mergeCell ref="AB218:AB219"/>
    <mergeCell ref="AE218:AE219"/>
    <mergeCell ref="AG218:AG219"/>
    <mergeCell ref="AH218:AH219"/>
    <mergeCell ref="A220:A221"/>
    <mergeCell ref="B220:B221"/>
    <mergeCell ref="D220:D221"/>
    <mergeCell ref="F220:F221"/>
    <mergeCell ref="N220:N221"/>
    <mergeCell ref="O220:O221"/>
    <mergeCell ref="P220:P221"/>
    <mergeCell ref="S220:S221"/>
    <mergeCell ref="U220:U221"/>
    <mergeCell ref="V220:V221"/>
    <mergeCell ref="Y220:Y221"/>
    <mergeCell ref="AA220:AA221"/>
    <mergeCell ref="AB220:AB221"/>
    <mergeCell ref="AE220:AE221"/>
    <mergeCell ref="AG220:AG221"/>
    <mergeCell ref="AH220:AH221"/>
    <mergeCell ref="A218:A219"/>
    <mergeCell ref="B218:B219"/>
    <mergeCell ref="D218:D219"/>
    <mergeCell ref="F218:F219"/>
    <mergeCell ref="N218:N219"/>
    <mergeCell ref="O218:O219"/>
    <mergeCell ref="P218:P219"/>
    <mergeCell ref="S218:S219"/>
    <mergeCell ref="U218:U219"/>
    <mergeCell ref="V222:V223"/>
    <mergeCell ref="Y222:Y223"/>
    <mergeCell ref="AA222:AA223"/>
    <mergeCell ref="AB222:AB223"/>
    <mergeCell ref="AE222:AE223"/>
    <mergeCell ref="AG222:AG223"/>
    <mergeCell ref="AH222:AH223"/>
    <mergeCell ref="A224:A225"/>
    <mergeCell ref="B224:B225"/>
    <mergeCell ref="D224:D225"/>
    <mergeCell ref="F224:F225"/>
    <mergeCell ref="N224:N225"/>
    <mergeCell ref="O224:O225"/>
    <mergeCell ref="P224:P225"/>
    <mergeCell ref="S224:S225"/>
    <mergeCell ref="U224:U225"/>
    <mergeCell ref="V224:V225"/>
    <mergeCell ref="Y224:Y225"/>
    <mergeCell ref="AA224:AA225"/>
    <mergeCell ref="AB224:AB225"/>
    <mergeCell ref="AE224:AE225"/>
    <mergeCell ref="AG224:AG225"/>
    <mergeCell ref="AH224:AH225"/>
    <mergeCell ref="A222:A223"/>
    <mergeCell ref="B222:B223"/>
    <mergeCell ref="D222:D223"/>
    <mergeCell ref="F222:F223"/>
    <mergeCell ref="N222:N223"/>
    <mergeCell ref="O222:O223"/>
    <mergeCell ref="P222:P223"/>
    <mergeCell ref="S222:S223"/>
    <mergeCell ref="U222:U223"/>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4:E125"/>
    <mergeCell ref="E126:E12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0:E161"/>
    <mergeCell ref="E162:E16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196:E197"/>
    <mergeCell ref="E198:E19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W26:W27"/>
    <mergeCell ref="W28:W29"/>
    <mergeCell ref="W30:W31"/>
    <mergeCell ref="W32:W33"/>
    <mergeCell ref="W34:W35"/>
    <mergeCell ref="W36:W37"/>
    <mergeCell ref="W38:W39"/>
    <mergeCell ref="W40:W41"/>
    <mergeCell ref="W42:W43"/>
    <mergeCell ref="W44:W45"/>
    <mergeCell ref="W46:W47"/>
    <mergeCell ref="W48:W49"/>
    <mergeCell ref="W50:W51"/>
    <mergeCell ref="W52:W53"/>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86:W87"/>
    <mergeCell ref="W88:W89"/>
    <mergeCell ref="W90:W9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4:W125"/>
    <mergeCell ref="W126:W12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0:W161"/>
    <mergeCell ref="W162:W163"/>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196:W197"/>
    <mergeCell ref="W198:W199"/>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AC26:AC27"/>
    <mergeCell ref="AC28:AC29"/>
    <mergeCell ref="AC30:AC31"/>
    <mergeCell ref="AC32:AC33"/>
    <mergeCell ref="AC34:AC35"/>
    <mergeCell ref="AC36:AC37"/>
    <mergeCell ref="AC38:AC39"/>
    <mergeCell ref="AC40:AC41"/>
    <mergeCell ref="AC42:AC43"/>
    <mergeCell ref="AC44:AC45"/>
    <mergeCell ref="AC46:AC47"/>
    <mergeCell ref="AC48:AC49"/>
    <mergeCell ref="AC50:AC51"/>
    <mergeCell ref="AC52:AC53"/>
    <mergeCell ref="AC54:AC55"/>
    <mergeCell ref="AC56:AC57"/>
    <mergeCell ref="AC58:AC59"/>
    <mergeCell ref="AC60:AC61"/>
    <mergeCell ref="AC62:AC63"/>
    <mergeCell ref="AC64:AC65"/>
    <mergeCell ref="AC66:AC67"/>
    <mergeCell ref="AC68:AC69"/>
    <mergeCell ref="AC70:AC71"/>
    <mergeCell ref="AC72:AC73"/>
    <mergeCell ref="AC74:AC75"/>
    <mergeCell ref="AC76:AC77"/>
    <mergeCell ref="AC78:AC79"/>
    <mergeCell ref="AC80:AC81"/>
    <mergeCell ref="AC82:AC83"/>
    <mergeCell ref="AC84:AC85"/>
    <mergeCell ref="AC86:AC87"/>
    <mergeCell ref="AC88:AC89"/>
    <mergeCell ref="AC90:AC91"/>
    <mergeCell ref="AC92:AC93"/>
    <mergeCell ref="AC94:AC95"/>
    <mergeCell ref="AC96:AC97"/>
    <mergeCell ref="AC98:AC99"/>
    <mergeCell ref="AC100:AC101"/>
    <mergeCell ref="AC102:AC103"/>
    <mergeCell ref="AC104:AC105"/>
    <mergeCell ref="AC106:AC107"/>
    <mergeCell ref="AC108:AC109"/>
    <mergeCell ref="AC110:AC111"/>
    <mergeCell ref="AC112:AC113"/>
    <mergeCell ref="AC114:AC115"/>
    <mergeCell ref="AC116:AC117"/>
    <mergeCell ref="AC118:AC119"/>
    <mergeCell ref="AC120:AC121"/>
    <mergeCell ref="AC122:AC123"/>
    <mergeCell ref="AC124:AC125"/>
    <mergeCell ref="AC126:AC127"/>
    <mergeCell ref="AC128:AC129"/>
    <mergeCell ref="AC130:AC131"/>
    <mergeCell ref="AC132:AC133"/>
    <mergeCell ref="AC134:AC135"/>
    <mergeCell ref="AC136:AC137"/>
    <mergeCell ref="AC138:AC139"/>
    <mergeCell ref="AC140:AC141"/>
    <mergeCell ref="AC142:AC143"/>
    <mergeCell ref="AC144:AC145"/>
    <mergeCell ref="AC146:AC147"/>
    <mergeCell ref="AC148:AC149"/>
    <mergeCell ref="AC150:AC151"/>
    <mergeCell ref="AC152:AC153"/>
    <mergeCell ref="AC154:AC155"/>
    <mergeCell ref="AC156:AC157"/>
    <mergeCell ref="AC158:AC159"/>
    <mergeCell ref="AC160:AC161"/>
    <mergeCell ref="AC162:AC163"/>
    <mergeCell ref="AC164:AC165"/>
    <mergeCell ref="AC166:AC167"/>
    <mergeCell ref="AC168:AC169"/>
    <mergeCell ref="AC170:AC171"/>
    <mergeCell ref="AC172:AC173"/>
    <mergeCell ref="AC174:AC175"/>
    <mergeCell ref="AC176:AC177"/>
    <mergeCell ref="AC178:AC179"/>
    <mergeCell ref="AC180:AC181"/>
    <mergeCell ref="AC182:AC183"/>
    <mergeCell ref="AC184:AC185"/>
    <mergeCell ref="AC186:AC187"/>
    <mergeCell ref="AC188:AC189"/>
    <mergeCell ref="AC190:AC191"/>
    <mergeCell ref="AC192:AC193"/>
    <mergeCell ref="AC194:AC195"/>
    <mergeCell ref="AC196:AC197"/>
    <mergeCell ref="AC198:AC199"/>
    <mergeCell ref="AC200:AC201"/>
    <mergeCell ref="AC202:AC203"/>
    <mergeCell ref="AC204:AC205"/>
    <mergeCell ref="AC206:AC207"/>
    <mergeCell ref="AC208:AC209"/>
    <mergeCell ref="AC210:AC211"/>
    <mergeCell ref="AC212:AC213"/>
    <mergeCell ref="AC214:AC215"/>
    <mergeCell ref="AC216:AC217"/>
    <mergeCell ref="AC218:AC219"/>
    <mergeCell ref="AC220:AC221"/>
    <mergeCell ref="AC222:AC223"/>
    <mergeCell ref="AC224:AC225"/>
    <mergeCell ref="AI26:AI27"/>
    <mergeCell ref="AI28:AI29"/>
    <mergeCell ref="AI30:AI31"/>
    <mergeCell ref="AI32:AI33"/>
    <mergeCell ref="AI34:AI35"/>
    <mergeCell ref="AI36:AI37"/>
    <mergeCell ref="AI38:AI39"/>
    <mergeCell ref="AI40:AI41"/>
    <mergeCell ref="AI42:AI43"/>
    <mergeCell ref="AI44:AI45"/>
    <mergeCell ref="AI46:AI47"/>
    <mergeCell ref="AI48:AI49"/>
    <mergeCell ref="AI50:AI51"/>
    <mergeCell ref="AI52:AI53"/>
    <mergeCell ref="AI54:AI55"/>
    <mergeCell ref="AI56:AI57"/>
    <mergeCell ref="AI58:AI59"/>
    <mergeCell ref="AI60:AI61"/>
    <mergeCell ref="AI62:AI63"/>
    <mergeCell ref="AI64:AI65"/>
    <mergeCell ref="AI66:AI67"/>
    <mergeCell ref="AI68:AI69"/>
    <mergeCell ref="AI70:AI71"/>
    <mergeCell ref="AI72:AI73"/>
    <mergeCell ref="AI74:AI75"/>
    <mergeCell ref="AI76:AI77"/>
    <mergeCell ref="AI78:AI79"/>
    <mergeCell ref="AI80:AI81"/>
    <mergeCell ref="AI148:AI149"/>
    <mergeCell ref="AI82:AI83"/>
    <mergeCell ref="AI84:AI85"/>
    <mergeCell ref="AI86:AI87"/>
    <mergeCell ref="AI88:AI89"/>
    <mergeCell ref="AI90:AI91"/>
    <mergeCell ref="AI92:AI93"/>
    <mergeCell ref="AI94:AI95"/>
    <mergeCell ref="AI96:AI97"/>
    <mergeCell ref="AI98:AI99"/>
    <mergeCell ref="AI100:AI101"/>
    <mergeCell ref="AI102:AI103"/>
    <mergeCell ref="AI104:AI105"/>
    <mergeCell ref="AI106:AI107"/>
    <mergeCell ref="AI108:AI109"/>
    <mergeCell ref="AI110:AI111"/>
    <mergeCell ref="AI112:AI113"/>
    <mergeCell ref="AI114:AI115"/>
    <mergeCell ref="AI152:AI153"/>
    <mergeCell ref="AI154:AI155"/>
    <mergeCell ref="AI156:AI157"/>
    <mergeCell ref="AI158:AI159"/>
    <mergeCell ref="AI160:AI161"/>
    <mergeCell ref="AI162:AI163"/>
    <mergeCell ref="AI164:AI165"/>
    <mergeCell ref="AI166:AI167"/>
    <mergeCell ref="AI168:AI169"/>
    <mergeCell ref="AI170:AI171"/>
    <mergeCell ref="AI172:AI173"/>
    <mergeCell ref="AI174:AI175"/>
    <mergeCell ref="AI176:AI177"/>
    <mergeCell ref="AI178:AI179"/>
    <mergeCell ref="AI180:AI181"/>
    <mergeCell ref="AI182:AI183"/>
    <mergeCell ref="AI116:AI117"/>
    <mergeCell ref="AI118:AI119"/>
    <mergeCell ref="AI120:AI121"/>
    <mergeCell ref="AI122:AI123"/>
    <mergeCell ref="AI124:AI125"/>
    <mergeCell ref="AI126:AI127"/>
    <mergeCell ref="AI128:AI129"/>
    <mergeCell ref="AI130:AI131"/>
    <mergeCell ref="AI132:AI133"/>
    <mergeCell ref="AI134:AI135"/>
    <mergeCell ref="AI136:AI137"/>
    <mergeCell ref="AI138:AI139"/>
    <mergeCell ref="AI140:AI141"/>
    <mergeCell ref="AI142:AI143"/>
    <mergeCell ref="AI144:AI145"/>
    <mergeCell ref="AI146:AI147"/>
    <mergeCell ref="AD34:AD35"/>
    <mergeCell ref="AD38:AD39"/>
    <mergeCell ref="AD42:AD43"/>
    <mergeCell ref="P28:P29"/>
    <mergeCell ref="P30:P31"/>
    <mergeCell ref="P34:P35"/>
    <mergeCell ref="P32:P33"/>
    <mergeCell ref="P36:P37"/>
    <mergeCell ref="P38:P39"/>
    <mergeCell ref="P40:P41"/>
    <mergeCell ref="AI218:AI219"/>
    <mergeCell ref="AI220:AI221"/>
    <mergeCell ref="AI222:AI223"/>
    <mergeCell ref="AI224:AI225"/>
    <mergeCell ref="AI184:AI185"/>
    <mergeCell ref="AI186:AI187"/>
    <mergeCell ref="AI188:AI189"/>
    <mergeCell ref="AI190:AI191"/>
    <mergeCell ref="AI192:AI193"/>
    <mergeCell ref="AI194:AI195"/>
    <mergeCell ref="AI196:AI197"/>
    <mergeCell ref="AI198:AI199"/>
    <mergeCell ref="AI200:AI201"/>
    <mergeCell ref="AI202:AI203"/>
    <mergeCell ref="AI204:AI205"/>
    <mergeCell ref="AI206:AI207"/>
    <mergeCell ref="AI208:AI209"/>
    <mergeCell ref="AI210:AI211"/>
    <mergeCell ref="AI212:AI213"/>
    <mergeCell ref="AI214:AI215"/>
    <mergeCell ref="AI216:AI217"/>
    <mergeCell ref="AI150:AI151"/>
    <mergeCell ref="AJ26:AJ27"/>
    <mergeCell ref="AJ28:AJ29"/>
    <mergeCell ref="AJ30:AJ31"/>
    <mergeCell ref="AJ32:AJ33"/>
    <mergeCell ref="AJ34:AJ35"/>
    <mergeCell ref="AJ36:AJ37"/>
    <mergeCell ref="AJ38:AJ39"/>
    <mergeCell ref="AJ40:AJ41"/>
    <mergeCell ref="AJ42:AJ43"/>
    <mergeCell ref="X44:X45"/>
    <mergeCell ref="X46:X47"/>
    <mergeCell ref="X48:X49"/>
    <mergeCell ref="X50:X51"/>
    <mergeCell ref="X52:X53"/>
    <mergeCell ref="X54:X55"/>
    <mergeCell ref="X56:X57"/>
    <mergeCell ref="X58:X59"/>
    <mergeCell ref="X26:X27"/>
    <mergeCell ref="X28:X29"/>
    <mergeCell ref="X30:X31"/>
    <mergeCell ref="X32:X33"/>
    <mergeCell ref="X34:X35"/>
    <mergeCell ref="X36:X37"/>
    <mergeCell ref="X38:X39"/>
    <mergeCell ref="X40:X41"/>
    <mergeCell ref="X42:X43"/>
    <mergeCell ref="AD26:AD27"/>
    <mergeCell ref="AD28:AD29"/>
    <mergeCell ref="AD32:AD33"/>
    <mergeCell ref="AD36:AD37"/>
    <mergeCell ref="AD40:AD41"/>
    <mergeCell ref="AD30:AD31"/>
    <mergeCell ref="X60:X61"/>
    <mergeCell ref="X62:X63"/>
    <mergeCell ref="X64:X65"/>
    <mergeCell ref="X66:X67"/>
    <mergeCell ref="X68:X69"/>
    <mergeCell ref="X70:X71"/>
    <mergeCell ref="X72:X73"/>
    <mergeCell ref="X74:X75"/>
    <mergeCell ref="X76:X77"/>
    <mergeCell ref="X78:X79"/>
    <mergeCell ref="X80:X81"/>
    <mergeCell ref="X82:X83"/>
    <mergeCell ref="X84:X85"/>
    <mergeCell ref="X86:X87"/>
    <mergeCell ref="X88:X89"/>
    <mergeCell ref="X90:X91"/>
    <mergeCell ref="X92:X93"/>
    <mergeCell ref="X158:X159"/>
    <mergeCell ref="X160:X161"/>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4:X125"/>
    <mergeCell ref="X126:X127"/>
    <mergeCell ref="X220:X221"/>
    <mergeCell ref="X222:X223"/>
    <mergeCell ref="X224:X225"/>
    <mergeCell ref="X162:X163"/>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AD78:AD79"/>
    <mergeCell ref="AD80:AD81"/>
    <mergeCell ref="AD82:AD83"/>
    <mergeCell ref="AD84:AD85"/>
    <mergeCell ref="AD86:AD87"/>
    <mergeCell ref="X196:X197"/>
    <mergeCell ref="X198:X199"/>
    <mergeCell ref="X200:X201"/>
    <mergeCell ref="X202:X203"/>
    <mergeCell ref="X204:X205"/>
    <mergeCell ref="X206:X207"/>
    <mergeCell ref="X208:X209"/>
    <mergeCell ref="X210:X211"/>
    <mergeCell ref="X212:X213"/>
    <mergeCell ref="X214:X215"/>
    <mergeCell ref="X216:X217"/>
    <mergeCell ref="X218:X219"/>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AD44:AD45"/>
    <mergeCell ref="AD46:AD47"/>
    <mergeCell ref="AD48:AD49"/>
    <mergeCell ref="AD50:AD51"/>
    <mergeCell ref="AD52:AD53"/>
    <mergeCell ref="AD54:AD55"/>
    <mergeCell ref="AD56:AD57"/>
    <mergeCell ref="AD58:AD59"/>
    <mergeCell ref="AD60:AD61"/>
    <mergeCell ref="AD62:AD63"/>
    <mergeCell ref="AD64:AD65"/>
    <mergeCell ref="AD66:AD67"/>
    <mergeCell ref="AD68:AD69"/>
    <mergeCell ref="AD70:AD71"/>
    <mergeCell ref="AD72:AD73"/>
    <mergeCell ref="AD74:AD75"/>
    <mergeCell ref="AD76:AD77"/>
    <mergeCell ref="AD154:AD155"/>
    <mergeCell ref="AD156:AD157"/>
    <mergeCell ref="AD90:AD91"/>
    <mergeCell ref="AD92:AD93"/>
    <mergeCell ref="AD94:AD95"/>
    <mergeCell ref="AD96:AD97"/>
    <mergeCell ref="AD98:AD99"/>
    <mergeCell ref="AD100:AD101"/>
    <mergeCell ref="AD102:AD103"/>
    <mergeCell ref="AD104:AD105"/>
    <mergeCell ref="AD106:AD107"/>
    <mergeCell ref="AD108:AD109"/>
    <mergeCell ref="AD110:AD111"/>
    <mergeCell ref="AD112:AD113"/>
    <mergeCell ref="AD114:AD115"/>
    <mergeCell ref="AD116:AD117"/>
    <mergeCell ref="AD118:AD119"/>
    <mergeCell ref="AD120:AD121"/>
    <mergeCell ref="AD122:AD123"/>
    <mergeCell ref="AD220:AD221"/>
    <mergeCell ref="AD222:AD223"/>
    <mergeCell ref="AD224:AD225"/>
    <mergeCell ref="AD158:AD159"/>
    <mergeCell ref="AD160:AD161"/>
    <mergeCell ref="AD162:AD163"/>
    <mergeCell ref="AD164:AD165"/>
    <mergeCell ref="AD166:AD167"/>
    <mergeCell ref="AD168:AD169"/>
    <mergeCell ref="AD170:AD171"/>
    <mergeCell ref="AD172:AD173"/>
    <mergeCell ref="AD174:AD175"/>
    <mergeCell ref="AD176:AD177"/>
    <mergeCell ref="AD178:AD179"/>
    <mergeCell ref="AD180:AD181"/>
    <mergeCell ref="AD182:AD183"/>
    <mergeCell ref="AD184:AD185"/>
    <mergeCell ref="AD186:AD187"/>
    <mergeCell ref="AD188:AD189"/>
    <mergeCell ref="AD190:AD191"/>
    <mergeCell ref="AJ78:AJ79"/>
    <mergeCell ref="AJ80:AJ81"/>
    <mergeCell ref="AJ82:AJ83"/>
    <mergeCell ref="AD192:AD193"/>
    <mergeCell ref="AD194:AD195"/>
    <mergeCell ref="AD196:AD197"/>
    <mergeCell ref="AD198:AD199"/>
    <mergeCell ref="AD200:AD201"/>
    <mergeCell ref="AD202:AD203"/>
    <mergeCell ref="AD204:AD205"/>
    <mergeCell ref="AD206:AD207"/>
    <mergeCell ref="AD208:AD209"/>
    <mergeCell ref="AD210:AD211"/>
    <mergeCell ref="AD212:AD213"/>
    <mergeCell ref="AD214:AD215"/>
    <mergeCell ref="AD216:AD217"/>
    <mergeCell ref="AD218:AD219"/>
    <mergeCell ref="AD124:AD125"/>
    <mergeCell ref="AD126:AD127"/>
    <mergeCell ref="AD128:AD129"/>
    <mergeCell ref="AD130:AD131"/>
    <mergeCell ref="AD132:AD133"/>
    <mergeCell ref="AD134:AD135"/>
    <mergeCell ref="AD136:AD137"/>
    <mergeCell ref="AD138:AD139"/>
    <mergeCell ref="AD140:AD141"/>
    <mergeCell ref="AD142:AD143"/>
    <mergeCell ref="AD144:AD145"/>
    <mergeCell ref="AD146:AD147"/>
    <mergeCell ref="AD148:AD149"/>
    <mergeCell ref="AD150:AD151"/>
    <mergeCell ref="AD152:AD153"/>
    <mergeCell ref="AJ44:AJ45"/>
    <mergeCell ref="AJ46:AJ47"/>
    <mergeCell ref="AJ48:AJ49"/>
    <mergeCell ref="AJ50:AJ51"/>
    <mergeCell ref="AJ52:AJ53"/>
    <mergeCell ref="AJ54:AJ55"/>
    <mergeCell ref="AJ56:AJ57"/>
    <mergeCell ref="AJ58:AJ59"/>
    <mergeCell ref="AJ60:AJ61"/>
    <mergeCell ref="AJ62:AJ63"/>
    <mergeCell ref="AJ64:AJ65"/>
    <mergeCell ref="AJ66:AJ67"/>
    <mergeCell ref="AJ68:AJ69"/>
    <mergeCell ref="AJ70:AJ71"/>
    <mergeCell ref="AJ72:AJ73"/>
    <mergeCell ref="AJ74:AJ75"/>
    <mergeCell ref="AJ76:AJ77"/>
    <mergeCell ref="AJ84:AJ85"/>
    <mergeCell ref="AJ86:AJ87"/>
    <mergeCell ref="AJ88:AJ89"/>
    <mergeCell ref="AJ90:AJ91"/>
    <mergeCell ref="AJ92:AJ93"/>
    <mergeCell ref="AJ94:AJ95"/>
    <mergeCell ref="AJ96:AJ97"/>
    <mergeCell ref="AJ98:AJ99"/>
    <mergeCell ref="AJ100:AJ101"/>
    <mergeCell ref="AJ102:AJ103"/>
    <mergeCell ref="AJ104:AJ105"/>
    <mergeCell ref="AJ106:AJ107"/>
    <mergeCell ref="AJ108:AJ109"/>
    <mergeCell ref="AJ110:AJ111"/>
    <mergeCell ref="AJ112:AJ113"/>
    <mergeCell ref="AJ114:AJ115"/>
    <mergeCell ref="AJ116:AJ117"/>
    <mergeCell ref="AJ118:AJ119"/>
    <mergeCell ref="AJ120:AJ121"/>
    <mergeCell ref="AJ122:AJ123"/>
    <mergeCell ref="AJ124:AJ125"/>
    <mergeCell ref="AJ126:AJ127"/>
    <mergeCell ref="AJ128:AJ129"/>
    <mergeCell ref="AJ130:AJ131"/>
    <mergeCell ref="AJ132:AJ133"/>
    <mergeCell ref="AJ134:AJ135"/>
    <mergeCell ref="AJ136:AJ137"/>
    <mergeCell ref="AJ138:AJ139"/>
    <mergeCell ref="AJ140:AJ141"/>
    <mergeCell ref="AJ142:AJ143"/>
    <mergeCell ref="AJ144:AJ145"/>
    <mergeCell ref="AJ146:AJ147"/>
    <mergeCell ref="AJ148:AJ149"/>
    <mergeCell ref="AJ150:AJ151"/>
    <mergeCell ref="AJ152:AJ153"/>
    <mergeCell ref="AJ154:AJ155"/>
    <mergeCell ref="AJ156:AJ157"/>
    <mergeCell ref="AJ158:AJ159"/>
    <mergeCell ref="AJ160:AJ161"/>
    <mergeCell ref="AJ162:AJ163"/>
    <mergeCell ref="AJ164:AJ165"/>
    <mergeCell ref="AJ166:AJ167"/>
    <mergeCell ref="AJ168:AJ169"/>
    <mergeCell ref="AJ170:AJ171"/>
    <mergeCell ref="AJ172:AJ173"/>
    <mergeCell ref="AJ174:AJ175"/>
    <mergeCell ref="AJ176:AJ177"/>
    <mergeCell ref="AJ178:AJ179"/>
    <mergeCell ref="AJ180:AJ181"/>
    <mergeCell ref="AJ182:AJ183"/>
    <mergeCell ref="AJ184:AJ185"/>
    <mergeCell ref="AJ186:AJ187"/>
    <mergeCell ref="AJ188:AJ189"/>
    <mergeCell ref="AJ190:AJ191"/>
    <mergeCell ref="AJ192:AJ193"/>
    <mergeCell ref="AJ194:AJ195"/>
    <mergeCell ref="AJ196:AJ197"/>
    <mergeCell ref="AJ198:AJ199"/>
    <mergeCell ref="AJ200:AJ201"/>
    <mergeCell ref="AJ202:AJ203"/>
    <mergeCell ref="AJ204:AJ205"/>
    <mergeCell ref="AJ206:AJ207"/>
    <mergeCell ref="AJ208:AJ209"/>
    <mergeCell ref="AJ210:AJ211"/>
    <mergeCell ref="AJ212:AJ213"/>
    <mergeCell ref="AJ214:AJ215"/>
    <mergeCell ref="AJ216:AJ217"/>
    <mergeCell ref="AJ218:AJ219"/>
    <mergeCell ref="AJ220:AJ221"/>
    <mergeCell ref="AJ222:AJ223"/>
    <mergeCell ref="AJ224:AJ225"/>
    <mergeCell ref="Q6:Q14"/>
    <mergeCell ref="R6:R14"/>
    <mergeCell ref="Q18:Q21"/>
    <mergeCell ref="R18:R21"/>
    <mergeCell ref="Q26:Q27"/>
    <mergeCell ref="Q28:Q29"/>
    <mergeCell ref="Q30:Q31"/>
    <mergeCell ref="Q32:Q33"/>
    <mergeCell ref="R32:R33"/>
    <mergeCell ref="Q34:Q35"/>
    <mergeCell ref="R34:R3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8:G69"/>
    <mergeCell ref="G70:G71"/>
    <mergeCell ref="G72:G73"/>
    <mergeCell ref="G74:G75"/>
    <mergeCell ref="G76:G77"/>
    <mergeCell ref="G78:G79"/>
    <mergeCell ref="G80:G81"/>
    <mergeCell ref="G82:G83"/>
    <mergeCell ref="G84:G85"/>
    <mergeCell ref="G86:G87"/>
    <mergeCell ref="G88:G89"/>
    <mergeCell ref="G90:G9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4:G125"/>
    <mergeCell ref="G126:G12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0:G161"/>
    <mergeCell ref="G162:G163"/>
    <mergeCell ref="G164:G165"/>
    <mergeCell ref="G166:G167"/>
    <mergeCell ref="G168:G169"/>
    <mergeCell ref="G204:G205"/>
    <mergeCell ref="G206:G207"/>
    <mergeCell ref="G208:G209"/>
    <mergeCell ref="G210:G211"/>
    <mergeCell ref="G212:G213"/>
    <mergeCell ref="G214:G215"/>
    <mergeCell ref="G216:G217"/>
    <mergeCell ref="G218:G219"/>
    <mergeCell ref="G220:G221"/>
    <mergeCell ref="G222:G223"/>
    <mergeCell ref="G224:G225"/>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196:G197"/>
    <mergeCell ref="G198:G199"/>
    <mergeCell ref="G200:G201"/>
    <mergeCell ref="G202:G203"/>
  </mergeCells>
  <dataValidations xWindow="1216" yWindow="598" count="12">
    <dataValidation type="list" allowBlank="1" showInputMessage="1" showErrorMessage="1" promptTitle="Series" prompt="Select one from drop-down list." sqref="O18" xr:uid="{00000000-0002-0000-0200-000000000000}">
      <formula1>$S$8:$S$10</formula1>
    </dataValidation>
    <dataValidation allowBlank="1" showInputMessage="1" showErrorMessage="1" prompt="Enter name of official certifying results, or clear cell to allow for hand signature." sqref="L14:P14" xr:uid="{00000000-0002-0000-0200-000001000000}"/>
    <dataValidation allowBlank="1" showInputMessage="1" showErrorMessage="1" promptTitle="Overall Finish Position" prompt="Enter Car # of 1st Overall finisher." sqref="N26:N27" xr:uid="{00000000-0002-0000-0200-000002000000}"/>
    <dataValidation type="list" allowBlank="1" showInputMessage="1" showErrorMessage="1" prompt="Choose one from drop-down list." sqref="P18" xr:uid="{00000000-0002-0000-0200-000003000000}">
      <formula1>$U$17:$U$20</formula1>
    </dataValidation>
    <dataValidation type="list" allowBlank="1" showErrorMessage="1" prompt="Choose one from pull-down menu." sqref="N19:N21" xr:uid="{00000000-0002-0000-0200-000004000000}">
      <formula1>$S$17:$S$21</formula1>
    </dataValidation>
    <dataValidation type="list" allowBlank="1" showInputMessage="1" showErrorMessage="1" prompt="Choose one from pull-down menu." sqref="N18" xr:uid="{00000000-0002-0000-0200-000005000000}">
      <formula1>$S$17:$S$21</formula1>
    </dataValidation>
    <dataValidation type="list" allowBlank="1" showErrorMessage="1" promptTitle="Series" prompt="Select one from drop-down list." sqref="O19:O21" xr:uid="{00000000-0002-0000-0200-000006000000}">
      <formula1>$S$8:$S$10</formula1>
    </dataValidation>
    <dataValidation type="list" allowBlank="1" showErrorMessage="1" prompt="Choose one from drop-down list." sqref="P19:P21" xr:uid="{00000000-0002-0000-0200-000007000000}">
      <formula1>$U$17:$U$20</formula1>
    </dataValidation>
    <dataValidation type="list" allowBlank="1" showInputMessage="1" showErrorMessage="1" sqref="Q24" xr:uid="{00000000-0002-0000-0200-000008000000}">
      <formula1>$S$22:$S$23</formula1>
    </dataValidation>
    <dataValidation type="list" showInputMessage="1" showErrorMessage="1" promptTitle="Series" prompt="Select one from drop-down list." sqref="H10" xr:uid="{00000000-0002-0000-0200-000009000000}">
      <formula1>$S$8:$S$10</formula1>
    </dataValidation>
    <dataValidation type="list" allowBlank="1" showInputMessage="1" showErrorMessage="1" promptTitle="Scoring Unit" prompt="Select one from drop-down list." sqref="H14" xr:uid="{00000000-0002-0000-0200-00000A000000}">
      <formula1>$S$12:$S$15</formula1>
    </dataValidation>
    <dataValidation type="list" showInputMessage="1" showErrorMessage="1" promptTitle="Sanction Level" prompt="Select one from drop-down list." sqref="H9" xr:uid="{00000000-0002-0000-0200-00000B000000}">
      <formula1>$S$5:$S$6</formula1>
    </dataValidation>
  </dataValidations>
  <pageMargins left="0.7" right="0.7" top="0.25" bottom="0.5" header="0.3" footer="0.3"/>
  <pageSetup scale="51" fitToHeight="2" orientation="portrait" r:id="rId1"/>
  <headerFooter>
    <oddFooter>&amp;L&amp;"Times New Roman,Regular"Printed &amp;D @ &amp;T.&amp;C&amp;"Times New Roman,Regular"2023 Saturday POR&amp;R&amp;"Times New Roman,Regular"Page &amp;P of &amp;N.</oddFooter>
  </headerFooter>
  <rowBreaks count="1" manualBreakCount="1">
    <brk id="71"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24"/>
  <sheetViews>
    <sheetView workbookViewId="0">
      <selection activeCell="F30" sqref="F30"/>
    </sheetView>
  </sheetViews>
  <sheetFormatPr defaultRowHeight="12.75" x14ac:dyDescent="0.2"/>
  <cols>
    <col min="2" max="2" width="34.7109375" customWidth="1"/>
    <col min="5" max="47" width="9.140625" customWidth="1"/>
  </cols>
  <sheetData>
    <row r="1" spans="1:71" x14ac:dyDescent="0.2">
      <c r="A1" t="s">
        <v>145</v>
      </c>
      <c r="B1" t="s">
        <v>146</v>
      </c>
      <c r="C1" t="s">
        <v>3</v>
      </c>
      <c r="D1" t="s">
        <v>42</v>
      </c>
      <c r="E1">
        <v>7</v>
      </c>
      <c r="F1">
        <v>8</v>
      </c>
      <c r="G1">
        <v>9</v>
      </c>
      <c r="H1">
        <v>10</v>
      </c>
      <c r="I1">
        <v>11</v>
      </c>
      <c r="J1">
        <v>12</v>
      </c>
      <c r="K1">
        <v>14</v>
      </c>
      <c r="L1">
        <v>15</v>
      </c>
      <c r="M1">
        <v>16</v>
      </c>
      <c r="N1">
        <v>17</v>
      </c>
      <c r="O1">
        <v>18</v>
      </c>
      <c r="P1">
        <v>19</v>
      </c>
      <c r="Q1">
        <v>21</v>
      </c>
      <c r="R1">
        <v>22</v>
      </c>
      <c r="S1">
        <v>25</v>
      </c>
      <c r="T1">
        <v>26</v>
      </c>
      <c r="U1">
        <v>27</v>
      </c>
      <c r="V1">
        <v>28</v>
      </c>
      <c r="W1">
        <v>29</v>
      </c>
      <c r="X1">
        <v>30</v>
      </c>
      <c r="Y1">
        <v>31</v>
      </c>
      <c r="Z1">
        <v>32</v>
      </c>
      <c r="AA1">
        <v>33</v>
      </c>
      <c r="AB1">
        <v>34</v>
      </c>
      <c r="AC1">
        <v>36</v>
      </c>
      <c r="AD1">
        <v>37</v>
      </c>
      <c r="AE1">
        <v>38</v>
      </c>
      <c r="AF1">
        <v>39</v>
      </c>
      <c r="AG1">
        <v>40</v>
      </c>
      <c r="AH1">
        <v>41</v>
      </c>
      <c r="AI1">
        <v>42</v>
      </c>
      <c r="AJ1">
        <v>43</v>
      </c>
      <c r="AK1">
        <v>45</v>
      </c>
      <c r="AL1">
        <v>46</v>
      </c>
      <c r="AM1">
        <v>47</v>
      </c>
      <c r="AN1">
        <v>48</v>
      </c>
      <c r="AO1">
        <v>49</v>
      </c>
      <c r="AP1">
        <v>51</v>
      </c>
      <c r="AQ1">
        <v>52</v>
      </c>
      <c r="AR1">
        <v>53</v>
      </c>
      <c r="AS1">
        <v>54</v>
      </c>
      <c r="AT1">
        <v>55</v>
      </c>
      <c r="AU1">
        <v>58</v>
      </c>
      <c r="AV1">
        <v>59</v>
      </c>
      <c r="AW1">
        <v>60</v>
      </c>
      <c r="AX1">
        <v>61</v>
      </c>
      <c r="AY1">
        <v>62</v>
      </c>
      <c r="AZ1">
        <v>63</v>
      </c>
      <c r="BA1">
        <v>65</v>
      </c>
      <c r="BB1">
        <v>66</v>
      </c>
      <c r="BC1">
        <v>67</v>
      </c>
      <c r="BD1">
        <v>68</v>
      </c>
      <c r="BE1">
        <v>69</v>
      </c>
      <c r="BF1">
        <v>70</v>
      </c>
      <c r="BG1">
        <v>71</v>
      </c>
      <c r="BH1">
        <v>73</v>
      </c>
      <c r="BI1">
        <v>74</v>
      </c>
      <c r="BJ1">
        <v>75</v>
      </c>
      <c r="BK1">
        <v>76</v>
      </c>
      <c r="BL1">
        <v>77</v>
      </c>
      <c r="BM1">
        <v>78</v>
      </c>
      <c r="BN1">
        <v>79</v>
      </c>
      <c r="BO1">
        <v>81</v>
      </c>
      <c r="BP1">
        <v>82</v>
      </c>
      <c r="BQ1">
        <v>83</v>
      </c>
      <c r="BR1">
        <v>84</v>
      </c>
      <c r="BS1">
        <v>85</v>
      </c>
    </row>
    <row r="2" spans="1:71" s="239" customFormat="1" x14ac:dyDescent="0.2">
      <c r="A2" s="239">
        <v>1</v>
      </c>
      <c r="B2" s="239" t="s">
        <v>147</v>
      </c>
      <c r="C2" s="239" t="s">
        <v>2</v>
      </c>
      <c r="D2" s="239">
        <v>30.2</v>
      </c>
      <c r="E2" s="239">
        <v>0</v>
      </c>
      <c r="F2" s="239">
        <v>0.3</v>
      </c>
      <c r="G2" s="239">
        <v>0</v>
      </c>
      <c r="H2" s="239">
        <v>1.5</v>
      </c>
      <c r="I2" s="239">
        <v>0.3</v>
      </c>
      <c r="J2" s="239">
        <v>2.1</v>
      </c>
      <c r="K2" s="239">
        <v>0</v>
      </c>
      <c r="L2" s="239">
        <v>0.7</v>
      </c>
      <c r="M2" s="239">
        <v>0.6</v>
      </c>
      <c r="N2" s="239">
        <v>0</v>
      </c>
      <c r="O2" s="239">
        <v>0.5</v>
      </c>
      <c r="P2" s="239">
        <v>0</v>
      </c>
      <c r="Q2" s="239">
        <v>0.3</v>
      </c>
      <c r="R2" s="239">
        <v>0.7</v>
      </c>
      <c r="S2" s="239">
        <v>0</v>
      </c>
      <c r="T2" s="239">
        <v>0.2</v>
      </c>
      <c r="U2" s="239">
        <v>0.4</v>
      </c>
      <c r="V2" s="239">
        <v>3.1</v>
      </c>
      <c r="W2" s="239">
        <v>0.3</v>
      </c>
      <c r="X2" s="239">
        <v>0</v>
      </c>
      <c r="Y2" s="239">
        <v>0.2</v>
      </c>
      <c r="Z2" s="239">
        <v>0.8</v>
      </c>
      <c r="AA2" s="239">
        <v>0</v>
      </c>
      <c r="AB2" s="239">
        <v>0</v>
      </c>
      <c r="AC2" s="239">
        <v>0.4</v>
      </c>
      <c r="AD2" s="239">
        <v>0.3</v>
      </c>
      <c r="AE2" s="239">
        <v>0.6</v>
      </c>
      <c r="AF2" s="239">
        <v>0</v>
      </c>
      <c r="AG2" s="239">
        <v>0</v>
      </c>
      <c r="AH2" s="239">
        <v>0.9</v>
      </c>
      <c r="AI2" s="239">
        <v>1.2</v>
      </c>
      <c r="AJ2" s="239">
        <v>0.8</v>
      </c>
      <c r="AK2" s="239">
        <v>0.6</v>
      </c>
      <c r="AL2" s="239">
        <v>0.3</v>
      </c>
      <c r="AM2" s="239">
        <v>1.3</v>
      </c>
      <c r="AN2" s="239">
        <v>0.8</v>
      </c>
      <c r="AO2" s="239">
        <v>0.1</v>
      </c>
      <c r="AP2" s="239">
        <v>0.3</v>
      </c>
      <c r="AQ2" s="239">
        <v>0.3</v>
      </c>
      <c r="AR2" s="239">
        <v>0.4</v>
      </c>
      <c r="AS2" s="239">
        <v>1.3</v>
      </c>
      <c r="AT2" s="239">
        <v>0.5</v>
      </c>
      <c r="AU2" s="239">
        <v>0.4</v>
      </c>
      <c r="AV2" s="239">
        <v>0.2</v>
      </c>
      <c r="AW2" s="239">
        <v>0.5</v>
      </c>
      <c r="AX2" s="239">
        <v>0.6</v>
      </c>
      <c r="AY2" s="239">
        <v>0.6</v>
      </c>
      <c r="AZ2" s="239">
        <v>0.1</v>
      </c>
      <c r="BA2" s="239">
        <v>0</v>
      </c>
      <c r="BB2" s="239">
        <v>0.5</v>
      </c>
      <c r="BC2" s="239">
        <v>0.1</v>
      </c>
      <c r="BD2" s="239">
        <v>0.2</v>
      </c>
      <c r="BE2" s="239">
        <v>1</v>
      </c>
      <c r="BF2" s="239">
        <v>0.9</v>
      </c>
      <c r="BG2" s="239">
        <v>0.3</v>
      </c>
      <c r="BH2" s="239">
        <v>0.1</v>
      </c>
      <c r="BI2" s="239">
        <v>0.2</v>
      </c>
      <c r="BJ2" s="239">
        <v>0.1</v>
      </c>
      <c r="BK2" s="239">
        <v>0.5</v>
      </c>
      <c r="BL2" s="239">
        <v>0.1</v>
      </c>
      <c r="BM2" s="239">
        <v>0</v>
      </c>
      <c r="BN2" s="239">
        <v>0</v>
      </c>
      <c r="BO2" s="239">
        <v>0</v>
      </c>
      <c r="BP2" s="239">
        <v>0.2</v>
      </c>
      <c r="BQ2" s="239">
        <v>1.1000000000000001</v>
      </c>
      <c r="BR2" s="239">
        <v>0.1</v>
      </c>
      <c r="BS2" s="239">
        <v>0.3</v>
      </c>
    </row>
    <row r="3" spans="1:71" s="239" customFormat="1" x14ac:dyDescent="0.2">
      <c r="A3" s="239">
        <v>2</v>
      </c>
      <c r="B3" s="239" t="s">
        <v>148</v>
      </c>
      <c r="C3" s="239" t="s">
        <v>2</v>
      </c>
      <c r="D3" s="239">
        <v>58.9</v>
      </c>
      <c r="E3" s="239">
        <v>0.5</v>
      </c>
      <c r="F3" s="239">
        <v>0.1</v>
      </c>
      <c r="G3" s="239">
        <v>1.7</v>
      </c>
      <c r="H3" s="239">
        <v>0</v>
      </c>
      <c r="I3" s="239">
        <v>0.7</v>
      </c>
      <c r="J3" s="239">
        <v>0.6</v>
      </c>
      <c r="K3" s="239">
        <v>0.1</v>
      </c>
      <c r="L3" s="239">
        <v>0</v>
      </c>
      <c r="M3" s="239">
        <v>0</v>
      </c>
      <c r="N3" s="239">
        <v>0.4</v>
      </c>
      <c r="O3" s="239">
        <v>0</v>
      </c>
      <c r="P3" s="239">
        <v>0</v>
      </c>
      <c r="Q3" s="239">
        <v>0</v>
      </c>
      <c r="R3" s="239">
        <v>0</v>
      </c>
      <c r="S3" s="239">
        <v>0.7</v>
      </c>
      <c r="T3" s="239">
        <v>0.1</v>
      </c>
      <c r="U3" s="239">
        <v>0.9</v>
      </c>
      <c r="V3" s="239">
        <v>3.3</v>
      </c>
      <c r="W3" s="239">
        <v>0.7</v>
      </c>
      <c r="X3" s="239">
        <v>0.1</v>
      </c>
      <c r="Y3" s="239">
        <v>0</v>
      </c>
      <c r="Z3" s="239">
        <v>0.4</v>
      </c>
      <c r="AA3" s="239">
        <v>0</v>
      </c>
      <c r="AB3" s="239">
        <v>0</v>
      </c>
      <c r="AC3" s="239">
        <v>0.5</v>
      </c>
      <c r="AD3" s="239">
        <v>0.5</v>
      </c>
      <c r="AE3" s="239">
        <v>0</v>
      </c>
      <c r="AF3" s="239">
        <v>0.2</v>
      </c>
      <c r="AG3" s="239">
        <v>0.2</v>
      </c>
      <c r="AH3" s="239">
        <v>0</v>
      </c>
      <c r="AI3" s="239">
        <v>0.7</v>
      </c>
      <c r="AJ3" s="239">
        <v>0.7</v>
      </c>
      <c r="AK3" s="239">
        <v>30</v>
      </c>
      <c r="AL3" s="239">
        <v>1.3</v>
      </c>
      <c r="AM3" s="239">
        <v>0.6</v>
      </c>
      <c r="AN3" s="239">
        <v>0.8</v>
      </c>
      <c r="AO3" s="239">
        <v>0.4</v>
      </c>
      <c r="AP3" s="239">
        <v>0.2</v>
      </c>
      <c r="AQ3" s="239">
        <v>0.3</v>
      </c>
      <c r="AR3" s="239">
        <v>0</v>
      </c>
      <c r="AS3" s="239">
        <v>0.1</v>
      </c>
      <c r="AT3" s="239">
        <v>0.8</v>
      </c>
      <c r="AU3" s="239">
        <v>0.6</v>
      </c>
      <c r="AV3" s="239">
        <v>0.5</v>
      </c>
      <c r="AW3" s="239">
        <v>0.2</v>
      </c>
      <c r="AX3" s="239">
        <v>0.9</v>
      </c>
      <c r="AY3" s="239">
        <v>0</v>
      </c>
      <c r="AZ3" s="239">
        <v>0.3</v>
      </c>
      <c r="BA3" s="239">
        <v>0.2</v>
      </c>
      <c r="BB3" s="239">
        <v>0.1</v>
      </c>
      <c r="BC3" s="239">
        <v>0</v>
      </c>
      <c r="BD3" s="239">
        <v>0</v>
      </c>
      <c r="BE3" s="239">
        <v>0.3</v>
      </c>
      <c r="BF3" s="239">
        <v>0.5</v>
      </c>
      <c r="BG3" s="239">
        <v>0.2</v>
      </c>
      <c r="BH3" s="239">
        <v>0.8</v>
      </c>
      <c r="BI3" s="239">
        <v>1.5</v>
      </c>
      <c r="BJ3" s="239">
        <v>2.6</v>
      </c>
      <c r="BK3" s="239">
        <v>0.2</v>
      </c>
      <c r="BL3" s="239">
        <v>0.3</v>
      </c>
      <c r="BM3" s="239">
        <v>0</v>
      </c>
      <c r="BN3" s="239">
        <v>0.5</v>
      </c>
      <c r="BO3" s="239">
        <v>0</v>
      </c>
      <c r="BP3" s="239">
        <v>0.2</v>
      </c>
      <c r="BQ3" s="239">
        <v>0.7</v>
      </c>
      <c r="BR3" s="239">
        <v>0.4</v>
      </c>
      <c r="BS3" s="239">
        <v>0.3</v>
      </c>
    </row>
    <row r="4" spans="1:71" s="239" customFormat="1" x14ac:dyDescent="0.2">
      <c r="A4" s="239">
        <v>4</v>
      </c>
      <c r="B4" s="239" t="s">
        <v>149</v>
      </c>
      <c r="C4" s="239" t="s">
        <v>2</v>
      </c>
      <c r="D4" s="239">
        <v>101.1</v>
      </c>
      <c r="E4" s="239">
        <v>3.4</v>
      </c>
      <c r="F4" s="239">
        <v>0.5</v>
      </c>
      <c r="G4" s="239">
        <v>1.2</v>
      </c>
      <c r="H4" s="239">
        <v>0.3</v>
      </c>
      <c r="I4" s="239">
        <v>1.7</v>
      </c>
      <c r="J4" s="239">
        <v>3.6</v>
      </c>
      <c r="K4" s="239">
        <v>0.6</v>
      </c>
      <c r="L4" s="239">
        <v>0.5</v>
      </c>
      <c r="M4" s="239">
        <v>0.6</v>
      </c>
      <c r="N4" s="239">
        <v>0.9</v>
      </c>
      <c r="O4" s="239">
        <v>1.4</v>
      </c>
      <c r="P4" s="239">
        <v>0</v>
      </c>
      <c r="Q4" s="239">
        <v>0</v>
      </c>
      <c r="R4" s="239">
        <v>1</v>
      </c>
      <c r="S4" s="239">
        <v>0.8</v>
      </c>
      <c r="T4" s="239">
        <v>0</v>
      </c>
      <c r="U4" s="239">
        <v>0.6</v>
      </c>
      <c r="V4" s="239">
        <v>2.7</v>
      </c>
      <c r="W4" s="239">
        <v>2.1</v>
      </c>
      <c r="X4" s="239">
        <v>0.3</v>
      </c>
      <c r="Y4" s="239">
        <v>0.8</v>
      </c>
      <c r="Z4" s="239">
        <v>1</v>
      </c>
      <c r="AA4" s="239">
        <v>0</v>
      </c>
      <c r="AB4" s="239">
        <v>0</v>
      </c>
      <c r="AC4" s="239">
        <v>4.0999999999999996</v>
      </c>
      <c r="AD4" s="239">
        <v>7</v>
      </c>
      <c r="AE4" s="239">
        <v>1.3</v>
      </c>
      <c r="AF4" s="239">
        <v>3.1</v>
      </c>
      <c r="AG4" s="239">
        <v>3.2</v>
      </c>
      <c r="AH4" s="239">
        <v>0.6</v>
      </c>
      <c r="AI4" s="239">
        <v>1.3</v>
      </c>
      <c r="AJ4" s="239">
        <v>1.5</v>
      </c>
      <c r="AK4" s="239">
        <v>1</v>
      </c>
      <c r="AL4" s="239">
        <v>2</v>
      </c>
      <c r="AM4" s="239">
        <v>1.1000000000000001</v>
      </c>
      <c r="AN4" s="239">
        <v>1.6</v>
      </c>
      <c r="AO4" s="239">
        <v>0.3</v>
      </c>
      <c r="AP4" s="239">
        <v>0.1</v>
      </c>
      <c r="AQ4" s="239">
        <v>0.2</v>
      </c>
      <c r="AR4" s="239">
        <v>0.6</v>
      </c>
      <c r="AS4" s="239">
        <v>0.4</v>
      </c>
      <c r="AT4" s="239">
        <v>0.6</v>
      </c>
      <c r="AU4" s="239">
        <v>4.3</v>
      </c>
      <c r="AV4" s="239">
        <v>0.1</v>
      </c>
      <c r="AW4" s="239">
        <v>0.3</v>
      </c>
      <c r="AX4" s="239">
        <v>0.8</v>
      </c>
      <c r="AY4" s="239">
        <v>0.2</v>
      </c>
      <c r="AZ4" s="239">
        <v>0.2</v>
      </c>
      <c r="BA4" s="239">
        <v>0.9</v>
      </c>
      <c r="BB4" s="239">
        <v>3.6</v>
      </c>
      <c r="BC4" s="239">
        <v>7.8</v>
      </c>
      <c r="BD4" s="239">
        <v>0.9</v>
      </c>
      <c r="BE4" s="239">
        <v>10.9</v>
      </c>
      <c r="BF4" s="239">
        <v>2.9</v>
      </c>
      <c r="BG4" s="239">
        <v>2.8</v>
      </c>
      <c r="BH4" s="239">
        <v>0.2</v>
      </c>
      <c r="BI4" s="239">
        <v>0</v>
      </c>
      <c r="BJ4" s="239">
        <v>0.2</v>
      </c>
      <c r="BK4" s="239">
        <v>0.9</v>
      </c>
      <c r="BL4" s="239">
        <v>0</v>
      </c>
      <c r="BM4" s="239">
        <v>2.2000000000000002</v>
      </c>
      <c r="BN4" s="239">
        <v>0.9</v>
      </c>
      <c r="BO4" s="239">
        <v>5.9</v>
      </c>
      <c r="BP4" s="239">
        <v>0</v>
      </c>
      <c r="BQ4" s="239">
        <v>0.4</v>
      </c>
      <c r="BR4" s="239">
        <v>0.7</v>
      </c>
      <c r="BS4" s="239">
        <v>0</v>
      </c>
    </row>
    <row r="5" spans="1:71" s="240" customFormat="1" x14ac:dyDescent="0.2">
      <c r="A5" s="240">
        <v>6</v>
      </c>
      <c r="B5" s="240" t="s">
        <v>150</v>
      </c>
      <c r="C5" s="240" t="s">
        <v>111</v>
      </c>
      <c r="D5" s="240">
        <v>91.4</v>
      </c>
      <c r="E5" s="240">
        <v>1.1000000000000001</v>
      </c>
      <c r="F5" s="240">
        <v>0</v>
      </c>
      <c r="G5" s="240">
        <v>3.5</v>
      </c>
      <c r="H5" s="240">
        <v>0.8</v>
      </c>
      <c r="I5" s="240">
        <v>0.6</v>
      </c>
      <c r="J5" s="240">
        <v>1.1000000000000001</v>
      </c>
      <c r="K5" s="240">
        <v>0.4</v>
      </c>
      <c r="L5" s="240">
        <v>0</v>
      </c>
      <c r="M5" s="240">
        <v>30</v>
      </c>
      <c r="N5" s="240">
        <v>0.4</v>
      </c>
      <c r="O5" s="240">
        <v>1</v>
      </c>
      <c r="P5" s="240">
        <v>0</v>
      </c>
      <c r="Q5" s="240">
        <v>0.2</v>
      </c>
      <c r="R5" s="240">
        <v>0.3</v>
      </c>
      <c r="S5" s="240">
        <v>0.4</v>
      </c>
      <c r="T5" s="240">
        <v>0</v>
      </c>
      <c r="U5" s="240">
        <v>0.2</v>
      </c>
      <c r="V5" s="240">
        <v>0</v>
      </c>
      <c r="W5" s="240">
        <v>1</v>
      </c>
      <c r="X5" s="240">
        <v>1.4</v>
      </c>
      <c r="Y5" s="240">
        <v>0.3</v>
      </c>
      <c r="Z5" s="240">
        <v>0</v>
      </c>
      <c r="AA5" s="240">
        <v>0</v>
      </c>
      <c r="AB5" s="240">
        <v>0</v>
      </c>
      <c r="AC5" s="240">
        <v>0.8</v>
      </c>
      <c r="AD5" s="240">
        <v>0.4</v>
      </c>
      <c r="AE5" s="240">
        <v>1.3</v>
      </c>
      <c r="AF5" s="240">
        <v>0.3</v>
      </c>
      <c r="AG5" s="240">
        <v>0.2</v>
      </c>
      <c r="AH5" s="240">
        <v>0.9</v>
      </c>
      <c r="AI5" s="240">
        <v>1</v>
      </c>
      <c r="AJ5" s="240">
        <v>0.9</v>
      </c>
      <c r="AK5" s="240">
        <v>1.8</v>
      </c>
      <c r="AL5" s="240">
        <v>2.5</v>
      </c>
      <c r="AM5" s="240">
        <v>0.3</v>
      </c>
      <c r="AN5" s="240">
        <v>0.4</v>
      </c>
      <c r="AO5" s="240">
        <v>12.6</v>
      </c>
      <c r="AP5" s="240">
        <v>0.5</v>
      </c>
      <c r="AQ5" s="240">
        <v>0.4</v>
      </c>
      <c r="AR5" s="240">
        <v>0.6</v>
      </c>
      <c r="AS5" s="240">
        <v>1.3</v>
      </c>
      <c r="AT5" s="240">
        <v>1.1000000000000001</v>
      </c>
      <c r="AU5" s="240">
        <v>0.6</v>
      </c>
      <c r="AV5" s="240">
        <v>1</v>
      </c>
      <c r="AW5" s="240">
        <v>0.6</v>
      </c>
      <c r="AX5" s="240">
        <v>1.8</v>
      </c>
      <c r="AY5" s="240">
        <v>2.4</v>
      </c>
      <c r="AZ5" s="240">
        <v>0.4</v>
      </c>
      <c r="BA5" s="240">
        <v>0.2</v>
      </c>
      <c r="BB5" s="240">
        <v>0</v>
      </c>
      <c r="BC5" s="240">
        <v>1.7</v>
      </c>
      <c r="BD5" s="240">
        <v>0.3</v>
      </c>
      <c r="BE5" s="240">
        <v>0.3</v>
      </c>
      <c r="BF5" s="240">
        <v>0.1</v>
      </c>
      <c r="BG5" s="240">
        <v>0.3</v>
      </c>
      <c r="BH5" s="240">
        <v>1.2</v>
      </c>
      <c r="BI5" s="240">
        <v>0.1</v>
      </c>
      <c r="BJ5" s="240">
        <v>5.8</v>
      </c>
      <c r="BK5" s="240">
        <v>0</v>
      </c>
      <c r="BL5" s="240">
        <v>0.4</v>
      </c>
      <c r="BM5" s="240">
        <v>0.5</v>
      </c>
      <c r="BN5" s="240">
        <v>2.1</v>
      </c>
      <c r="BO5" s="240">
        <v>0.6</v>
      </c>
      <c r="BP5" s="240">
        <v>0.5</v>
      </c>
      <c r="BQ5" s="240">
        <v>0.5</v>
      </c>
      <c r="BR5" s="240">
        <v>0</v>
      </c>
      <c r="BS5" s="240">
        <v>0</v>
      </c>
    </row>
    <row r="6" spans="1:71" s="240" customFormat="1" x14ac:dyDescent="0.2">
      <c r="A6" s="240">
        <v>9</v>
      </c>
      <c r="B6" s="240" t="s">
        <v>151</v>
      </c>
      <c r="C6" s="240" t="s">
        <v>111</v>
      </c>
      <c r="D6" s="240">
        <v>137.19999999999999</v>
      </c>
      <c r="E6" s="240">
        <v>0.4</v>
      </c>
      <c r="F6" s="240">
        <v>3.1</v>
      </c>
      <c r="G6" s="240">
        <v>1.8</v>
      </c>
      <c r="H6" s="240">
        <v>1.7</v>
      </c>
      <c r="I6" s="240">
        <v>2.2999999999999998</v>
      </c>
      <c r="J6" s="240">
        <v>3.2</v>
      </c>
      <c r="K6" s="240">
        <v>1.8</v>
      </c>
      <c r="L6" s="240">
        <v>0.4</v>
      </c>
      <c r="M6" s="240">
        <v>2.2000000000000002</v>
      </c>
      <c r="N6" s="240">
        <v>2.7</v>
      </c>
      <c r="O6" s="240">
        <v>4.2</v>
      </c>
      <c r="P6" s="240">
        <v>0</v>
      </c>
      <c r="Q6" s="240">
        <v>1.2</v>
      </c>
      <c r="R6" s="240">
        <v>1.2</v>
      </c>
      <c r="S6" s="240">
        <v>0.8</v>
      </c>
      <c r="T6" s="240">
        <v>0.6</v>
      </c>
      <c r="U6" s="240">
        <v>0.6</v>
      </c>
      <c r="V6" s="240">
        <v>4.4000000000000004</v>
      </c>
      <c r="W6" s="240">
        <v>4.9000000000000004</v>
      </c>
      <c r="X6" s="240">
        <v>7.6</v>
      </c>
      <c r="Y6" s="240">
        <v>2.2999999999999998</v>
      </c>
      <c r="Z6" s="240">
        <v>3.5</v>
      </c>
      <c r="AA6" s="240">
        <v>0</v>
      </c>
      <c r="AB6" s="240">
        <v>0</v>
      </c>
      <c r="AC6" s="240">
        <v>1</v>
      </c>
      <c r="AD6" s="240">
        <v>0.9</v>
      </c>
      <c r="AE6" s="240">
        <v>3.1</v>
      </c>
      <c r="AF6" s="240">
        <v>1.6</v>
      </c>
      <c r="AG6" s="240">
        <v>0.2</v>
      </c>
      <c r="AH6" s="240">
        <v>3.5</v>
      </c>
      <c r="AI6" s="240">
        <v>0.2</v>
      </c>
      <c r="AJ6" s="240">
        <v>2.6</v>
      </c>
      <c r="AK6" s="240">
        <v>3</v>
      </c>
      <c r="AL6" s="240">
        <v>0</v>
      </c>
      <c r="AM6" s="240">
        <v>0.9</v>
      </c>
      <c r="AN6" s="240">
        <v>4.0999999999999996</v>
      </c>
      <c r="AO6" s="240">
        <v>3.6</v>
      </c>
      <c r="AP6" s="240">
        <v>1.7</v>
      </c>
      <c r="AQ6" s="240">
        <v>1.3</v>
      </c>
      <c r="AR6" s="240">
        <v>1.6</v>
      </c>
      <c r="AS6" s="240">
        <v>9.9</v>
      </c>
      <c r="AT6" s="240">
        <v>0</v>
      </c>
      <c r="AU6" s="240">
        <v>1.3</v>
      </c>
      <c r="AV6" s="240">
        <v>2</v>
      </c>
      <c r="AW6" s="240">
        <v>1.4</v>
      </c>
      <c r="AX6" s="240">
        <v>1.6</v>
      </c>
      <c r="AY6" s="240">
        <v>1.5</v>
      </c>
      <c r="AZ6" s="240">
        <v>1.6</v>
      </c>
      <c r="BA6" s="240">
        <v>1.2</v>
      </c>
      <c r="BB6" s="240">
        <v>2</v>
      </c>
      <c r="BC6" s="240">
        <v>0.7</v>
      </c>
      <c r="BD6" s="240">
        <v>1.6</v>
      </c>
      <c r="BE6" s="240">
        <v>1.6</v>
      </c>
      <c r="BF6" s="240">
        <v>1.8</v>
      </c>
      <c r="BG6" s="240">
        <v>4.8</v>
      </c>
      <c r="BH6" s="240">
        <v>0</v>
      </c>
      <c r="BI6" s="240">
        <v>0.5</v>
      </c>
      <c r="BJ6" s="240">
        <v>1.4</v>
      </c>
      <c r="BK6" s="240">
        <v>0.9</v>
      </c>
      <c r="BL6" s="240">
        <v>1.4</v>
      </c>
      <c r="BM6" s="240">
        <v>0.5</v>
      </c>
      <c r="BN6" s="240">
        <v>11.1</v>
      </c>
      <c r="BO6" s="240">
        <v>1.3</v>
      </c>
      <c r="BP6" s="240">
        <v>0.7</v>
      </c>
      <c r="BQ6" s="240">
        <v>3.5</v>
      </c>
      <c r="BR6" s="240">
        <v>1.7</v>
      </c>
      <c r="BS6" s="240">
        <v>1</v>
      </c>
    </row>
    <row r="7" spans="1:71" s="240" customFormat="1" x14ac:dyDescent="0.2">
      <c r="A7" s="240">
        <v>8</v>
      </c>
      <c r="B7" s="240" t="s">
        <v>152</v>
      </c>
      <c r="C7" s="240" t="s">
        <v>111</v>
      </c>
      <c r="D7" s="240">
        <v>500.5</v>
      </c>
      <c r="E7" s="240">
        <v>4.0999999999999996</v>
      </c>
      <c r="F7" s="240">
        <v>17.3</v>
      </c>
      <c r="G7" s="240">
        <v>21.7</v>
      </c>
      <c r="H7" s="240">
        <v>30</v>
      </c>
      <c r="I7" s="240">
        <v>30</v>
      </c>
      <c r="J7" s="240">
        <v>17.100000000000001</v>
      </c>
      <c r="K7" s="240">
        <v>1</v>
      </c>
      <c r="L7" s="240">
        <v>5.6</v>
      </c>
      <c r="M7" s="240">
        <v>8.6</v>
      </c>
      <c r="N7" s="240">
        <v>21.9</v>
      </c>
      <c r="O7" s="240">
        <v>30</v>
      </c>
      <c r="P7" s="240">
        <v>0</v>
      </c>
      <c r="Q7" s="240">
        <v>28.2</v>
      </c>
      <c r="R7" s="240">
        <v>0.7</v>
      </c>
      <c r="S7" s="240">
        <v>4.0999999999999996</v>
      </c>
      <c r="T7" s="240">
        <v>0.6</v>
      </c>
      <c r="U7" s="240">
        <v>8.5</v>
      </c>
      <c r="V7" s="240">
        <v>3.9</v>
      </c>
      <c r="W7" s="240">
        <v>1.4</v>
      </c>
      <c r="X7" s="240">
        <v>1.1000000000000001</v>
      </c>
      <c r="Y7" s="240">
        <v>0.9</v>
      </c>
      <c r="Z7" s="240">
        <v>4.4000000000000004</v>
      </c>
      <c r="AA7" s="240">
        <v>0</v>
      </c>
      <c r="AB7" s="240">
        <v>0</v>
      </c>
      <c r="AC7" s="240">
        <v>3.8</v>
      </c>
      <c r="AD7" s="240">
        <v>16.600000000000001</v>
      </c>
      <c r="AE7" s="240">
        <v>12.2</v>
      </c>
      <c r="AF7" s="240">
        <v>4.4000000000000004</v>
      </c>
      <c r="AG7" s="240">
        <v>5.0999999999999996</v>
      </c>
      <c r="AH7" s="240">
        <v>6.1</v>
      </c>
      <c r="AI7" s="240">
        <v>11.5</v>
      </c>
      <c r="AJ7" s="240">
        <v>2.8</v>
      </c>
      <c r="AK7" s="240">
        <v>0.7</v>
      </c>
      <c r="AL7" s="240">
        <v>2.2000000000000002</v>
      </c>
      <c r="AM7" s="240">
        <v>3.7</v>
      </c>
      <c r="AN7" s="240">
        <v>14.1</v>
      </c>
      <c r="AO7" s="240">
        <v>2.9</v>
      </c>
      <c r="AP7" s="240">
        <v>0.6</v>
      </c>
      <c r="AQ7" s="240">
        <v>1.1000000000000001</v>
      </c>
      <c r="AR7" s="240">
        <v>30</v>
      </c>
      <c r="AS7" s="240">
        <v>2.5</v>
      </c>
      <c r="AT7" s="240">
        <v>1.6</v>
      </c>
      <c r="AU7" s="240">
        <v>0.5</v>
      </c>
      <c r="AV7" s="240">
        <v>2.8</v>
      </c>
      <c r="AW7" s="240">
        <v>1.6</v>
      </c>
      <c r="AX7" s="240">
        <v>0.7</v>
      </c>
      <c r="AY7" s="240">
        <v>0.4</v>
      </c>
      <c r="AZ7" s="240">
        <v>0.8</v>
      </c>
      <c r="BA7" s="240">
        <v>0.1</v>
      </c>
      <c r="BB7" s="240">
        <v>3.9</v>
      </c>
      <c r="BC7" s="240">
        <v>2</v>
      </c>
      <c r="BD7" s="240">
        <v>5.2</v>
      </c>
      <c r="BE7" s="240">
        <v>3.8</v>
      </c>
      <c r="BF7" s="240">
        <v>0.1</v>
      </c>
      <c r="BG7" s="240">
        <v>2.6</v>
      </c>
      <c r="BH7" s="240">
        <v>1.9</v>
      </c>
      <c r="BI7" s="240">
        <v>30</v>
      </c>
      <c r="BJ7" s="240">
        <v>30</v>
      </c>
      <c r="BK7" s="240">
        <v>2.9</v>
      </c>
      <c r="BL7" s="240">
        <v>5.5</v>
      </c>
      <c r="BM7" s="240">
        <v>0.3</v>
      </c>
      <c r="BN7" s="240">
        <v>30</v>
      </c>
      <c r="BO7" s="240">
        <v>1</v>
      </c>
      <c r="BP7" s="240">
        <v>1.3</v>
      </c>
      <c r="BQ7" s="240">
        <v>6.1</v>
      </c>
      <c r="BR7" s="240">
        <v>3.9</v>
      </c>
      <c r="BS7" s="240">
        <v>0.1</v>
      </c>
    </row>
    <row r="8" spans="1:71" s="240" customFormat="1" x14ac:dyDescent="0.2">
      <c r="A8" s="240">
        <v>7</v>
      </c>
      <c r="B8" s="240" t="s">
        <v>153</v>
      </c>
      <c r="C8" s="240" t="s">
        <v>111</v>
      </c>
      <c r="D8" s="240">
        <v>955.6</v>
      </c>
      <c r="E8" s="240">
        <v>3.3</v>
      </c>
      <c r="F8" s="240">
        <v>16.5</v>
      </c>
      <c r="G8" s="240">
        <v>24.3</v>
      </c>
      <c r="H8" s="240">
        <v>30</v>
      </c>
      <c r="I8" s="240">
        <v>30</v>
      </c>
      <c r="J8" s="240">
        <v>15.6</v>
      </c>
      <c r="K8" s="240">
        <v>8.4</v>
      </c>
      <c r="L8" s="240">
        <v>24.9</v>
      </c>
      <c r="M8" s="240">
        <v>30</v>
      </c>
      <c r="N8" s="240">
        <v>6.5</v>
      </c>
      <c r="O8" s="240">
        <v>7.5</v>
      </c>
      <c r="P8" s="240">
        <v>0</v>
      </c>
      <c r="Q8" s="240">
        <v>12.5</v>
      </c>
      <c r="R8" s="240">
        <v>7.2</v>
      </c>
      <c r="S8" s="240">
        <v>30</v>
      </c>
      <c r="T8" s="240">
        <v>30</v>
      </c>
      <c r="U8" s="240">
        <v>11.9</v>
      </c>
      <c r="V8" s="240">
        <v>10.4</v>
      </c>
      <c r="W8" s="240">
        <v>6.9</v>
      </c>
      <c r="X8" s="240">
        <v>13.6</v>
      </c>
      <c r="Y8" s="240">
        <v>16.899999999999999</v>
      </c>
      <c r="Z8" s="240">
        <v>14.5</v>
      </c>
      <c r="AA8" s="240">
        <v>0</v>
      </c>
      <c r="AB8" s="240">
        <v>0</v>
      </c>
      <c r="AC8" s="240">
        <v>11.3</v>
      </c>
      <c r="AD8" s="240">
        <v>14.4</v>
      </c>
      <c r="AE8" s="240">
        <v>9.6999999999999993</v>
      </c>
      <c r="AF8" s="240">
        <v>12.3</v>
      </c>
      <c r="AG8" s="240">
        <v>14.5</v>
      </c>
      <c r="AH8" s="240">
        <v>29.3</v>
      </c>
      <c r="AI8" s="240">
        <v>30</v>
      </c>
      <c r="AJ8" s="240">
        <v>30</v>
      </c>
      <c r="AK8" s="240">
        <v>0.7</v>
      </c>
      <c r="AL8" s="240">
        <v>26.3</v>
      </c>
      <c r="AM8" s="240">
        <v>25.1</v>
      </c>
      <c r="AN8" s="240">
        <v>30</v>
      </c>
      <c r="AO8" s="240">
        <v>21.3</v>
      </c>
      <c r="AP8" s="240">
        <v>25.2</v>
      </c>
      <c r="AQ8" s="240">
        <v>24.4</v>
      </c>
      <c r="AR8" s="240">
        <v>6.4</v>
      </c>
      <c r="AS8" s="240">
        <v>13.4</v>
      </c>
      <c r="AT8" s="240">
        <v>12.6</v>
      </c>
      <c r="AU8" s="240">
        <v>30</v>
      </c>
      <c r="AV8" s="240">
        <v>11.2</v>
      </c>
      <c r="AW8" s="240">
        <v>2.1</v>
      </c>
      <c r="AX8" s="240">
        <v>2.2999999999999998</v>
      </c>
      <c r="AY8" s="240">
        <v>3.6</v>
      </c>
      <c r="AZ8" s="240">
        <v>4.5999999999999996</v>
      </c>
      <c r="BA8" s="240">
        <v>28.2</v>
      </c>
      <c r="BB8" s="240">
        <v>2.5</v>
      </c>
      <c r="BC8" s="240">
        <v>1.8</v>
      </c>
      <c r="BD8" s="240">
        <v>10.3</v>
      </c>
      <c r="BE8" s="240">
        <v>18.5</v>
      </c>
      <c r="BF8" s="240">
        <v>18.3</v>
      </c>
      <c r="BG8" s="240">
        <v>23.8</v>
      </c>
      <c r="BH8" s="240">
        <v>17.8</v>
      </c>
      <c r="BI8" s="240">
        <v>0.4</v>
      </c>
      <c r="BJ8" s="240">
        <v>7.1</v>
      </c>
      <c r="BK8" s="240">
        <v>15.4</v>
      </c>
      <c r="BL8" s="240">
        <v>2.5</v>
      </c>
      <c r="BM8" s="240">
        <v>4.8</v>
      </c>
      <c r="BN8" s="240">
        <v>2.7</v>
      </c>
      <c r="BO8" s="240">
        <v>4.8</v>
      </c>
      <c r="BP8" s="240">
        <v>6</v>
      </c>
      <c r="BQ8" s="240">
        <v>8.8000000000000007</v>
      </c>
      <c r="BR8" s="240">
        <v>10.3</v>
      </c>
      <c r="BS8" s="240">
        <v>30</v>
      </c>
    </row>
    <row r="9" spans="1:71" s="240" customFormat="1" x14ac:dyDescent="0.2">
      <c r="A9" s="240">
        <v>5</v>
      </c>
      <c r="B9" s="240" t="s">
        <v>154</v>
      </c>
      <c r="C9" s="240" t="s">
        <v>111</v>
      </c>
      <c r="D9" s="240">
        <v>1221</v>
      </c>
      <c r="E9" s="240">
        <v>22.5</v>
      </c>
      <c r="F9" s="240">
        <v>30</v>
      </c>
      <c r="G9" s="240">
        <v>2.8</v>
      </c>
      <c r="H9" s="240">
        <v>30</v>
      </c>
      <c r="I9" s="240">
        <v>30</v>
      </c>
      <c r="J9" s="240">
        <v>29.7</v>
      </c>
      <c r="K9" s="240">
        <v>30</v>
      </c>
      <c r="L9" s="240">
        <v>13.3</v>
      </c>
      <c r="M9" s="240">
        <v>16</v>
      </c>
      <c r="N9" s="240">
        <v>30</v>
      </c>
      <c r="O9" s="240">
        <v>30</v>
      </c>
      <c r="P9" s="240">
        <v>0</v>
      </c>
      <c r="Q9" s="240">
        <v>22.8</v>
      </c>
      <c r="R9" s="240">
        <v>20.6</v>
      </c>
      <c r="S9" s="240">
        <v>14.8</v>
      </c>
      <c r="T9" s="240">
        <v>22.1</v>
      </c>
      <c r="U9" s="240">
        <v>30</v>
      </c>
      <c r="V9" s="240">
        <v>10.4</v>
      </c>
      <c r="W9" s="240">
        <v>4.5999999999999996</v>
      </c>
      <c r="X9" s="240">
        <v>30</v>
      </c>
      <c r="Y9" s="240">
        <v>30</v>
      </c>
      <c r="Z9" s="240">
        <v>17.8</v>
      </c>
      <c r="AA9" s="240">
        <v>0</v>
      </c>
      <c r="AB9" s="240">
        <v>0</v>
      </c>
      <c r="AC9" s="240">
        <v>1.8</v>
      </c>
      <c r="AD9" s="240">
        <v>4</v>
      </c>
      <c r="AE9" s="240">
        <v>19.600000000000001</v>
      </c>
      <c r="AF9" s="240">
        <v>21.5</v>
      </c>
      <c r="AG9" s="240">
        <v>17.3</v>
      </c>
      <c r="AH9" s="240">
        <v>11.4</v>
      </c>
      <c r="AI9" s="240">
        <v>23.3</v>
      </c>
      <c r="AJ9" s="240">
        <v>30</v>
      </c>
      <c r="AK9" s="240">
        <v>16.8</v>
      </c>
      <c r="AL9" s="240">
        <v>14.9</v>
      </c>
      <c r="AM9" s="240">
        <v>1.4</v>
      </c>
      <c r="AN9" s="240">
        <v>19.3</v>
      </c>
      <c r="AO9" s="240">
        <v>23.7</v>
      </c>
      <c r="AP9" s="240">
        <v>7.3</v>
      </c>
      <c r="AQ9" s="240">
        <v>7.1</v>
      </c>
      <c r="AR9" s="240">
        <v>5.6</v>
      </c>
      <c r="AS9" s="240">
        <v>30</v>
      </c>
      <c r="AT9" s="240">
        <v>0.4</v>
      </c>
      <c r="AU9" s="240">
        <v>21.3</v>
      </c>
      <c r="AV9" s="240">
        <v>30</v>
      </c>
      <c r="AW9" s="240">
        <v>6.5</v>
      </c>
      <c r="AX9" s="240">
        <v>20.2</v>
      </c>
      <c r="AY9" s="240">
        <v>11.1</v>
      </c>
      <c r="AZ9" s="240">
        <v>22.4</v>
      </c>
      <c r="BA9" s="240">
        <v>30</v>
      </c>
      <c r="BB9" s="240">
        <v>23.3</v>
      </c>
      <c r="BC9" s="240">
        <v>4</v>
      </c>
      <c r="BD9" s="240">
        <v>30</v>
      </c>
      <c r="BE9" s="240">
        <v>23.8</v>
      </c>
      <c r="BF9" s="240">
        <v>13.3</v>
      </c>
      <c r="BG9" s="240">
        <v>23.7</v>
      </c>
      <c r="BH9" s="240">
        <v>11.6</v>
      </c>
      <c r="BI9" s="240">
        <v>30</v>
      </c>
      <c r="BJ9" s="240">
        <v>30</v>
      </c>
      <c r="BK9" s="240">
        <v>30</v>
      </c>
      <c r="BL9" s="240">
        <v>30</v>
      </c>
      <c r="BM9" s="240">
        <v>2.2000000000000002</v>
      </c>
      <c r="BN9" s="240">
        <v>0.1</v>
      </c>
      <c r="BO9" s="240">
        <v>12.3</v>
      </c>
      <c r="BP9" s="240">
        <v>20.2</v>
      </c>
      <c r="BQ9" s="240">
        <v>28.6</v>
      </c>
      <c r="BR9" s="240">
        <v>13.6</v>
      </c>
      <c r="BS9" s="240">
        <v>30</v>
      </c>
    </row>
    <row r="10" spans="1:71" s="241" customFormat="1" x14ac:dyDescent="0.2">
      <c r="A10" s="241">
        <v>10</v>
      </c>
      <c r="B10" s="241" t="s">
        <v>155</v>
      </c>
      <c r="C10" s="241" t="s">
        <v>16</v>
      </c>
      <c r="D10" s="241">
        <v>248.7</v>
      </c>
      <c r="E10" s="241">
        <v>0.9</v>
      </c>
      <c r="F10" s="241">
        <v>3.1</v>
      </c>
      <c r="G10" s="241">
        <v>1.3</v>
      </c>
      <c r="H10" s="241">
        <v>0.4</v>
      </c>
      <c r="I10" s="241">
        <v>3.5</v>
      </c>
      <c r="J10" s="241">
        <v>0.8</v>
      </c>
      <c r="K10" s="241">
        <v>0.4</v>
      </c>
      <c r="L10" s="241">
        <v>7.3</v>
      </c>
      <c r="M10" s="241">
        <v>2.7</v>
      </c>
      <c r="N10" s="241">
        <v>2.1</v>
      </c>
      <c r="O10" s="241">
        <v>1.5</v>
      </c>
      <c r="P10" s="241">
        <v>0</v>
      </c>
      <c r="Q10" s="241">
        <v>1</v>
      </c>
      <c r="R10" s="241">
        <v>2</v>
      </c>
      <c r="S10" s="241">
        <v>1.2</v>
      </c>
      <c r="T10" s="241">
        <v>3.5</v>
      </c>
      <c r="U10" s="241">
        <v>2.2999999999999998</v>
      </c>
      <c r="V10" s="241">
        <v>3.6</v>
      </c>
      <c r="W10" s="241">
        <v>1.9</v>
      </c>
      <c r="X10" s="241">
        <v>0.8</v>
      </c>
      <c r="Y10" s="241">
        <v>3.2</v>
      </c>
      <c r="Z10" s="241">
        <v>1.3</v>
      </c>
      <c r="AA10" s="241">
        <v>0</v>
      </c>
      <c r="AB10" s="241">
        <v>0</v>
      </c>
      <c r="AC10" s="241">
        <v>1.3</v>
      </c>
      <c r="AD10" s="241">
        <v>27.8</v>
      </c>
      <c r="AE10" s="241">
        <v>0.2</v>
      </c>
      <c r="AF10" s="241">
        <v>30</v>
      </c>
      <c r="AG10" s="241">
        <v>7.3</v>
      </c>
      <c r="AH10" s="241">
        <v>11.1</v>
      </c>
      <c r="AI10" s="241">
        <v>5.3</v>
      </c>
      <c r="AJ10" s="241">
        <v>0.5</v>
      </c>
      <c r="AK10" s="241">
        <v>3.3</v>
      </c>
      <c r="AL10" s="241">
        <v>0.3</v>
      </c>
      <c r="AM10" s="241">
        <v>0.1</v>
      </c>
      <c r="AN10" s="241">
        <v>8</v>
      </c>
      <c r="AO10" s="241">
        <v>3.2</v>
      </c>
      <c r="AP10" s="241">
        <v>0.6</v>
      </c>
      <c r="AQ10" s="241">
        <v>4.5999999999999996</v>
      </c>
      <c r="AR10" s="241">
        <v>1.6</v>
      </c>
      <c r="AS10" s="241">
        <v>8</v>
      </c>
      <c r="AT10" s="241">
        <v>0.3</v>
      </c>
      <c r="AU10" s="241">
        <v>1</v>
      </c>
      <c r="AV10" s="241">
        <v>1</v>
      </c>
      <c r="AW10" s="241">
        <v>0.9</v>
      </c>
      <c r="AX10" s="241">
        <v>0.2</v>
      </c>
      <c r="AY10" s="241">
        <v>2.6</v>
      </c>
      <c r="AZ10" s="241">
        <v>4.3</v>
      </c>
      <c r="BA10" s="241">
        <v>16.600000000000001</v>
      </c>
      <c r="BB10" s="241">
        <v>20.6</v>
      </c>
      <c r="BC10" s="241">
        <v>0.1</v>
      </c>
      <c r="BD10" s="241">
        <v>3.1</v>
      </c>
      <c r="BE10" s="241">
        <v>2.1</v>
      </c>
      <c r="BF10" s="241">
        <v>2.2000000000000002</v>
      </c>
      <c r="BG10" s="241">
        <v>4.7</v>
      </c>
      <c r="BH10" s="241">
        <v>1.1000000000000001</v>
      </c>
      <c r="BI10" s="241">
        <v>2.2000000000000002</v>
      </c>
      <c r="BJ10" s="241">
        <v>2.1</v>
      </c>
      <c r="BK10" s="241">
        <v>1.2</v>
      </c>
      <c r="BL10" s="241">
        <v>12.8</v>
      </c>
      <c r="BM10" s="241">
        <v>0</v>
      </c>
      <c r="BN10" s="241">
        <v>0.6</v>
      </c>
      <c r="BO10" s="241">
        <v>0.2</v>
      </c>
      <c r="BP10" s="241">
        <v>1.6</v>
      </c>
      <c r="BQ10" s="241">
        <v>3.5</v>
      </c>
      <c r="BR10" s="241">
        <v>2.8</v>
      </c>
      <c r="BS10" s="241">
        <v>2.9</v>
      </c>
    </row>
    <row r="11" spans="1:71" s="241" customFormat="1" x14ac:dyDescent="0.2">
      <c r="A11" s="241">
        <v>15</v>
      </c>
      <c r="B11" s="241" t="s">
        <v>156</v>
      </c>
      <c r="C11" s="241" t="s">
        <v>16</v>
      </c>
      <c r="D11" s="241">
        <v>267.7</v>
      </c>
      <c r="E11" s="241">
        <v>2</v>
      </c>
      <c r="F11" s="241">
        <v>2.5</v>
      </c>
      <c r="G11" s="241">
        <v>1</v>
      </c>
      <c r="H11" s="241">
        <v>3.8</v>
      </c>
      <c r="I11" s="241">
        <v>14.7</v>
      </c>
      <c r="J11" s="241">
        <v>7</v>
      </c>
      <c r="K11" s="241">
        <v>6.1</v>
      </c>
      <c r="L11" s="241">
        <v>13.8</v>
      </c>
      <c r="M11" s="241">
        <v>14.4</v>
      </c>
      <c r="N11" s="241">
        <v>5.2</v>
      </c>
      <c r="O11" s="241">
        <v>5.2</v>
      </c>
      <c r="P11" s="241">
        <v>0</v>
      </c>
      <c r="Q11" s="241">
        <v>13.4</v>
      </c>
      <c r="R11" s="241">
        <v>11.4</v>
      </c>
      <c r="S11" s="241">
        <v>8.1</v>
      </c>
      <c r="T11" s="241">
        <v>1.2</v>
      </c>
      <c r="U11" s="241">
        <v>12.2</v>
      </c>
      <c r="V11" s="241">
        <v>0.7</v>
      </c>
      <c r="W11" s="241">
        <v>2.6</v>
      </c>
      <c r="X11" s="241">
        <v>7.8</v>
      </c>
      <c r="Y11" s="241">
        <v>4.3</v>
      </c>
      <c r="Z11" s="241">
        <v>0.3</v>
      </c>
      <c r="AA11" s="241">
        <v>0</v>
      </c>
      <c r="AB11" s="241">
        <v>0</v>
      </c>
      <c r="AC11" s="241">
        <v>0.8</v>
      </c>
      <c r="AD11" s="241">
        <v>7.4</v>
      </c>
      <c r="AE11" s="241">
        <v>4.2</v>
      </c>
      <c r="AF11" s="241">
        <v>2.9</v>
      </c>
      <c r="AG11" s="241">
        <v>3.9</v>
      </c>
      <c r="AH11" s="241">
        <v>0.9</v>
      </c>
      <c r="AI11" s="241">
        <v>11</v>
      </c>
      <c r="AJ11" s="241">
        <v>5</v>
      </c>
      <c r="AK11" s="241">
        <v>0.4</v>
      </c>
      <c r="AL11" s="241">
        <v>10.199999999999999</v>
      </c>
      <c r="AM11" s="241">
        <v>0.4</v>
      </c>
      <c r="AN11" s="241">
        <v>1.3</v>
      </c>
      <c r="AO11" s="241">
        <v>6.3</v>
      </c>
      <c r="AP11" s="241">
        <v>0.3</v>
      </c>
      <c r="AQ11" s="241">
        <v>2</v>
      </c>
      <c r="AR11" s="241">
        <v>0.1</v>
      </c>
      <c r="AS11" s="241">
        <v>3.7</v>
      </c>
      <c r="AT11" s="241">
        <v>2.8</v>
      </c>
      <c r="AU11" s="241">
        <v>5.7</v>
      </c>
      <c r="AV11" s="241">
        <v>2.2000000000000002</v>
      </c>
      <c r="AW11" s="241">
        <v>1</v>
      </c>
      <c r="AX11" s="241">
        <v>3.7</v>
      </c>
      <c r="AY11" s="241">
        <v>5.4</v>
      </c>
      <c r="AZ11" s="241">
        <v>6.9</v>
      </c>
      <c r="BA11" s="241">
        <v>1.2</v>
      </c>
      <c r="BB11" s="241">
        <v>2.4</v>
      </c>
      <c r="BC11" s="241">
        <v>2.8</v>
      </c>
      <c r="BD11" s="241">
        <v>1.5</v>
      </c>
      <c r="BE11" s="241">
        <v>2.9</v>
      </c>
      <c r="BF11" s="241">
        <v>4</v>
      </c>
      <c r="BG11" s="241">
        <v>1.1000000000000001</v>
      </c>
      <c r="BH11" s="241">
        <v>2.2000000000000002</v>
      </c>
      <c r="BI11" s="241">
        <v>1.1000000000000001</v>
      </c>
      <c r="BJ11" s="241">
        <v>0.4</v>
      </c>
      <c r="BK11" s="241">
        <v>3.2</v>
      </c>
      <c r="BL11" s="241">
        <v>0.6</v>
      </c>
      <c r="BM11" s="241">
        <v>0.1</v>
      </c>
      <c r="BN11" s="241">
        <v>0.6</v>
      </c>
      <c r="BO11" s="241">
        <v>0.3</v>
      </c>
      <c r="BP11" s="241">
        <v>0.1</v>
      </c>
      <c r="BQ11" s="241">
        <v>7.2</v>
      </c>
      <c r="BR11" s="241">
        <v>2.9</v>
      </c>
      <c r="BS11" s="241">
        <v>6.9</v>
      </c>
    </row>
    <row r="12" spans="1:71" s="241" customFormat="1" x14ac:dyDescent="0.2">
      <c r="A12" s="241">
        <v>13</v>
      </c>
      <c r="B12" s="241" t="s">
        <v>157</v>
      </c>
      <c r="C12" s="241" t="s">
        <v>16</v>
      </c>
      <c r="D12" s="241">
        <v>526.79999999999995</v>
      </c>
      <c r="E12" s="241">
        <v>21.7</v>
      </c>
      <c r="F12" s="241">
        <v>24.3</v>
      </c>
      <c r="G12" s="241">
        <v>30</v>
      </c>
      <c r="H12" s="241">
        <v>30</v>
      </c>
      <c r="I12" s="241">
        <v>30</v>
      </c>
      <c r="J12" s="241">
        <v>30</v>
      </c>
      <c r="K12" s="241">
        <v>1.5</v>
      </c>
      <c r="L12" s="241">
        <v>10</v>
      </c>
      <c r="M12" s="241">
        <v>0.8</v>
      </c>
      <c r="N12" s="241">
        <v>2.2000000000000002</v>
      </c>
      <c r="O12" s="241">
        <v>9</v>
      </c>
      <c r="P12" s="241">
        <v>0</v>
      </c>
      <c r="Q12" s="241">
        <v>0.6</v>
      </c>
      <c r="R12" s="241">
        <v>3.2</v>
      </c>
      <c r="S12" s="241">
        <v>6.6</v>
      </c>
      <c r="T12" s="241">
        <v>3</v>
      </c>
      <c r="U12" s="241">
        <v>7.9</v>
      </c>
      <c r="V12" s="241">
        <v>3.8</v>
      </c>
      <c r="W12" s="241">
        <v>0.8</v>
      </c>
      <c r="X12" s="241">
        <v>2.9</v>
      </c>
      <c r="Y12" s="241">
        <v>16.899999999999999</v>
      </c>
      <c r="Z12" s="241">
        <v>14.5</v>
      </c>
      <c r="AA12" s="241">
        <v>0</v>
      </c>
      <c r="AB12" s="241">
        <v>0</v>
      </c>
      <c r="AC12" s="241">
        <v>12.7</v>
      </c>
      <c r="AD12" s="241">
        <v>14.5</v>
      </c>
      <c r="AE12" s="241">
        <v>17.5</v>
      </c>
      <c r="AF12" s="241">
        <v>2.2000000000000002</v>
      </c>
      <c r="AG12" s="241">
        <v>8.1</v>
      </c>
      <c r="AH12" s="241">
        <v>2.5</v>
      </c>
      <c r="AI12" s="241">
        <v>19.3</v>
      </c>
      <c r="AJ12" s="241">
        <v>1.1000000000000001</v>
      </c>
      <c r="AK12" s="241">
        <v>10.9</v>
      </c>
      <c r="AL12" s="241">
        <v>30</v>
      </c>
      <c r="AM12" s="241">
        <v>4</v>
      </c>
      <c r="AN12" s="241">
        <v>2.9</v>
      </c>
      <c r="AO12" s="241">
        <v>0.3</v>
      </c>
      <c r="AP12" s="241">
        <v>1.5</v>
      </c>
      <c r="AQ12" s="241">
        <v>4</v>
      </c>
      <c r="AR12" s="241">
        <v>5.0999999999999996</v>
      </c>
      <c r="AS12" s="241">
        <v>12.8</v>
      </c>
      <c r="AT12" s="241">
        <v>5.8</v>
      </c>
      <c r="AU12" s="241">
        <v>7.7</v>
      </c>
      <c r="AV12" s="241">
        <v>9.1999999999999993</v>
      </c>
      <c r="AW12" s="241">
        <v>7.6</v>
      </c>
      <c r="AX12" s="241">
        <v>2.4</v>
      </c>
      <c r="AY12" s="241">
        <v>3.7</v>
      </c>
      <c r="AZ12" s="241">
        <v>0.2</v>
      </c>
      <c r="BA12" s="241">
        <v>0</v>
      </c>
      <c r="BB12" s="241">
        <v>2.2999999999999998</v>
      </c>
      <c r="BC12" s="241">
        <v>0.6</v>
      </c>
      <c r="BD12" s="241">
        <v>3.6</v>
      </c>
      <c r="BE12" s="241">
        <v>6.3</v>
      </c>
      <c r="BF12" s="241">
        <v>0.6</v>
      </c>
      <c r="BG12" s="241">
        <v>7.6</v>
      </c>
      <c r="BH12" s="241">
        <v>1.3</v>
      </c>
      <c r="BI12" s="241">
        <v>3.2</v>
      </c>
      <c r="BJ12" s="241">
        <v>1.4</v>
      </c>
      <c r="BK12" s="241">
        <v>2</v>
      </c>
      <c r="BL12" s="241">
        <v>13.1</v>
      </c>
      <c r="BM12" s="241">
        <v>0.6</v>
      </c>
      <c r="BN12" s="241">
        <v>8.8000000000000007</v>
      </c>
      <c r="BO12" s="241">
        <v>1.3</v>
      </c>
      <c r="BP12" s="241">
        <v>1.7</v>
      </c>
      <c r="BQ12" s="241">
        <v>23.1</v>
      </c>
      <c r="BR12" s="241">
        <v>1</v>
      </c>
      <c r="BS12" s="241">
        <v>12.6</v>
      </c>
    </row>
    <row r="13" spans="1:71" s="241" customFormat="1" x14ac:dyDescent="0.2">
      <c r="A13" s="241">
        <v>14</v>
      </c>
      <c r="B13" s="241" t="s">
        <v>158</v>
      </c>
      <c r="C13" s="241" t="s">
        <v>16</v>
      </c>
      <c r="D13" s="241">
        <v>611.20000000000005</v>
      </c>
      <c r="E13" s="241">
        <v>1</v>
      </c>
      <c r="F13" s="241">
        <v>6</v>
      </c>
      <c r="G13" s="241">
        <v>4.2</v>
      </c>
      <c r="H13" s="241">
        <v>2.5</v>
      </c>
      <c r="I13" s="241">
        <v>18.5</v>
      </c>
      <c r="J13" s="241">
        <v>22.8</v>
      </c>
      <c r="K13" s="241">
        <v>0.9</v>
      </c>
      <c r="L13" s="241">
        <v>1</v>
      </c>
      <c r="M13" s="241">
        <v>19.899999999999999</v>
      </c>
      <c r="N13" s="241">
        <v>7.6</v>
      </c>
      <c r="O13" s="241">
        <v>18.600000000000001</v>
      </c>
      <c r="P13" s="241">
        <v>0</v>
      </c>
      <c r="Q13" s="241">
        <v>7.3</v>
      </c>
      <c r="R13" s="241">
        <v>5.8</v>
      </c>
      <c r="S13" s="241">
        <v>2.2999999999999998</v>
      </c>
      <c r="T13" s="241">
        <v>13.3</v>
      </c>
      <c r="U13" s="241">
        <v>12.9</v>
      </c>
      <c r="V13" s="241">
        <v>9</v>
      </c>
      <c r="W13" s="241">
        <v>2.1</v>
      </c>
      <c r="X13" s="241">
        <v>0.5</v>
      </c>
      <c r="Y13" s="241">
        <v>14.2</v>
      </c>
      <c r="Z13" s="241">
        <v>5.8</v>
      </c>
      <c r="AA13" s="241">
        <v>0</v>
      </c>
      <c r="AB13" s="241">
        <v>0</v>
      </c>
      <c r="AC13" s="241">
        <v>13.9</v>
      </c>
      <c r="AD13" s="241">
        <v>7.7</v>
      </c>
      <c r="AE13" s="241">
        <v>5.3</v>
      </c>
      <c r="AF13" s="241">
        <v>11.5</v>
      </c>
      <c r="AG13" s="241">
        <v>14.6</v>
      </c>
      <c r="AH13" s="241">
        <v>16.399999999999999</v>
      </c>
      <c r="AI13" s="241">
        <v>17.8</v>
      </c>
      <c r="AJ13" s="241">
        <v>4.3</v>
      </c>
      <c r="AK13" s="241">
        <v>2.4</v>
      </c>
      <c r="AL13" s="241">
        <v>3.4</v>
      </c>
      <c r="AM13" s="241">
        <v>2.6</v>
      </c>
      <c r="AN13" s="241">
        <v>7.8</v>
      </c>
      <c r="AO13" s="241">
        <v>1.5</v>
      </c>
      <c r="AP13" s="241">
        <v>30</v>
      </c>
      <c r="AQ13" s="241">
        <v>5.3</v>
      </c>
      <c r="AR13" s="241">
        <v>3.4</v>
      </c>
      <c r="AS13" s="241">
        <v>1.2</v>
      </c>
      <c r="AT13" s="241">
        <v>2.2999999999999998</v>
      </c>
      <c r="AU13" s="241">
        <v>8.6</v>
      </c>
      <c r="AV13" s="241">
        <v>30</v>
      </c>
      <c r="AW13" s="241">
        <v>5.5</v>
      </c>
      <c r="AX13" s="241">
        <v>2.2999999999999998</v>
      </c>
      <c r="AY13" s="241">
        <v>5.6</v>
      </c>
      <c r="AZ13" s="241">
        <v>0.1</v>
      </c>
      <c r="BA13" s="241">
        <v>17.3</v>
      </c>
      <c r="BB13" s="241">
        <v>8.9</v>
      </c>
      <c r="BC13" s="241">
        <v>11.4</v>
      </c>
      <c r="BD13" s="241">
        <v>25.3</v>
      </c>
      <c r="BE13" s="241">
        <v>3.2</v>
      </c>
      <c r="BF13" s="241">
        <v>16.2</v>
      </c>
      <c r="BG13" s="241">
        <v>6.1</v>
      </c>
      <c r="BH13" s="241">
        <v>30</v>
      </c>
      <c r="BI13" s="241">
        <v>30</v>
      </c>
      <c r="BJ13" s="241">
        <v>11</v>
      </c>
      <c r="BK13" s="241">
        <v>1.2</v>
      </c>
      <c r="BL13" s="241">
        <v>22.9</v>
      </c>
      <c r="BM13" s="241">
        <v>2.1</v>
      </c>
      <c r="BN13" s="241">
        <v>6</v>
      </c>
      <c r="BO13" s="241">
        <v>2.5</v>
      </c>
      <c r="BP13" s="241">
        <v>14.3</v>
      </c>
      <c r="BQ13" s="241">
        <v>0</v>
      </c>
      <c r="BR13" s="241">
        <v>6.5</v>
      </c>
      <c r="BS13" s="241">
        <v>16.600000000000001</v>
      </c>
    </row>
    <row r="14" spans="1:71" s="241" customFormat="1" x14ac:dyDescent="0.2">
      <c r="A14" s="241">
        <v>12</v>
      </c>
      <c r="B14" s="241" t="s">
        <v>159</v>
      </c>
      <c r="C14" s="241" t="s">
        <v>16</v>
      </c>
      <c r="D14" s="241">
        <v>1456.3</v>
      </c>
      <c r="E14" s="241">
        <v>30</v>
      </c>
      <c r="F14" s="241">
        <v>30</v>
      </c>
      <c r="G14" s="241">
        <v>30</v>
      </c>
      <c r="H14" s="241">
        <v>30</v>
      </c>
      <c r="I14" s="241">
        <v>30</v>
      </c>
      <c r="J14" s="241">
        <v>30</v>
      </c>
      <c r="K14" s="241">
        <v>13.2</v>
      </c>
      <c r="L14" s="241">
        <v>23.9</v>
      </c>
      <c r="M14" s="241">
        <v>30</v>
      </c>
      <c r="N14" s="241">
        <v>30</v>
      </c>
      <c r="O14" s="241">
        <v>30</v>
      </c>
      <c r="P14" s="241">
        <v>0</v>
      </c>
      <c r="Q14" s="241">
        <v>30</v>
      </c>
      <c r="R14" s="241">
        <v>30</v>
      </c>
      <c r="S14" s="241">
        <v>30</v>
      </c>
      <c r="T14" s="241">
        <v>30</v>
      </c>
      <c r="U14" s="241">
        <v>30</v>
      </c>
      <c r="V14" s="241">
        <v>30</v>
      </c>
      <c r="W14" s="241">
        <v>30</v>
      </c>
      <c r="X14" s="241">
        <v>30</v>
      </c>
      <c r="Y14" s="241">
        <v>30</v>
      </c>
      <c r="Z14" s="241">
        <v>30</v>
      </c>
      <c r="AA14" s="241">
        <v>0</v>
      </c>
      <c r="AB14" s="241">
        <v>0</v>
      </c>
      <c r="AC14" s="241">
        <v>2.5</v>
      </c>
      <c r="AD14" s="241">
        <v>7.5</v>
      </c>
      <c r="AE14" s="241">
        <v>12.1</v>
      </c>
      <c r="AF14" s="241">
        <v>16.600000000000001</v>
      </c>
      <c r="AG14" s="241">
        <v>30</v>
      </c>
      <c r="AH14" s="241">
        <v>30</v>
      </c>
      <c r="AI14" s="241">
        <v>30</v>
      </c>
      <c r="AJ14" s="241">
        <v>20.8</v>
      </c>
      <c r="AK14" s="241">
        <v>30</v>
      </c>
      <c r="AL14" s="241">
        <v>19.2</v>
      </c>
      <c r="AM14" s="241">
        <v>19.2</v>
      </c>
      <c r="AN14" s="241">
        <v>30</v>
      </c>
      <c r="AO14" s="241">
        <v>20.8</v>
      </c>
      <c r="AP14" s="241">
        <v>30</v>
      </c>
      <c r="AQ14" s="241">
        <v>30</v>
      </c>
      <c r="AR14" s="241">
        <v>30</v>
      </c>
      <c r="AS14" s="241">
        <v>23.1</v>
      </c>
      <c r="AT14" s="241">
        <v>25.2</v>
      </c>
      <c r="AU14" s="241">
        <v>30</v>
      </c>
      <c r="AV14" s="241">
        <v>26.4</v>
      </c>
      <c r="AW14" s="241">
        <v>17.100000000000001</v>
      </c>
      <c r="AX14" s="241">
        <v>12.9</v>
      </c>
      <c r="AY14" s="241">
        <v>19.3</v>
      </c>
      <c r="AZ14" s="241">
        <v>1.1000000000000001</v>
      </c>
      <c r="BA14" s="241">
        <v>1</v>
      </c>
      <c r="BB14" s="241">
        <v>11.4</v>
      </c>
      <c r="BC14" s="241">
        <v>25</v>
      </c>
      <c r="BD14" s="241">
        <v>30</v>
      </c>
      <c r="BE14" s="241">
        <v>21.8</v>
      </c>
      <c r="BF14" s="241">
        <v>1.4</v>
      </c>
      <c r="BG14" s="241">
        <v>27.6</v>
      </c>
      <c r="BH14" s="241">
        <v>30</v>
      </c>
      <c r="BI14" s="241">
        <v>11.9</v>
      </c>
      <c r="BJ14" s="241">
        <v>3.5</v>
      </c>
      <c r="BK14" s="241">
        <v>30</v>
      </c>
      <c r="BL14" s="241">
        <v>6</v>
      </c>
      <c r="BM14" s="241">
        <v>14.6</v>
      </c>
      <c r="BN14" s="241">
        <v>10.3</v>
      </c>
      <c r="BO14" s="241">
        <v>15.7</v>
      </c>
      <c r="BP14" s="241">
        <v>18.3</v>
      </c>
      <c r="BQ14" s="241">
        <v>27.3</v>
      </c>
      <c r="BR14" s="241">
        <v>19.600000000000001</v>
      </c>
      <c r="BS14" s="241">
        <v>30</v>
      </c>
    </row>
    <row r="15" spans="1:71" x14ac:dyDescent="0.2">
      <c r="A15">
        <v>17</v>
      </c>
      <c r="B15" t="s">
        <v>160</v>
      </c>
      <c r="C15" t="s">
        <v>97</v>
      </c>
      <c r="D15">
        <v>583.6</v>
      </c>
      <c r="E15">
        <v>14.2</v>
      </c>
      <c r="F15">
        <v>13.6</v>
      </c>
      <c r="G15">
        <v>4.7</v>
      </c>
      <c r="H15">
        <v>8.1</v>
      </c>
      <c r="I15">
        <v>21.4</v>
      </c>
      <c r="J15">
        <v>30</v>
      </c>
      <c r="K15">
        <v>30</v>
      </c>
      <c r="L15">
        <v>11.8</v>
      </c>
      <c r="M15">
        <v>20.3</v>
      </c>
      <c r="N15">
        <v>30</v>
      </c>
      <c r="O15">
        <v>1</v>
      </c>
      <c r="P15">
        <v>0</v>
      </c>
      <c r="Q15">
        <v>6.6</v>
      </c>
      <c r="R15">
        <v>14.1</v>
      </c>
      <c r="S15">
        <v>12</v>
      </c>
      <c r="T15">
        <v>20.3</v>
      </c>
      <c r="U15">
        <v>5.4</v>
      </c>
      <c r="V15">
        <v>3.8</v>
      </c>
      <c r="W15">
        <v>13.2</v>
      </c>
      <c r="X15">
        <v>7.1</v>
      </c>
      <c r="Y15">
        <v>7.2</v>
      </c>
      <c r="Z15">
        <v>2.1</v>
      </c>
      <c r="AA15">
        <v>0</v>
      </c>
      <c r="AB15">
        <v>0</v>
      </c>
      <c r="AC15">
        <v>0.3</v>
      </c>
      <c r="AD15">
        <v>12.9</v>
      </c>
      <c r="AE15">
        <v>8.1</v>
      </c>
      <c r="AF15">
        <v>0.5</v>
      </c>
      <c r="AG15">
        <v>0.6</v>
      </c>
      <c r="AH15">
        <v>9.8000000000000007</v>
      </c>
      <c r="AI15">
        <v>9.8000000000000007</v>
      </c>
      <c r="AJ15">
        <v>6.5</v>
      </c>
      <c r="AK15">
        <v>2.4</v>
      </c>
      <c r="AL15">
        <v>0</v>
      </c>
      <c r="AM15">
        <v>30</v>
      </c>
      <c r="AN15">
        <v>28</v>
      </c>
      <c r="AO15">
        <v>10</v>
      </c>
      <c r="AP15">
        <v>3.4</v>
      </c>
      <c r="AQ15">
        <v>9.4</v>
      </c>
      <c r="AR15">
        <v>1.9</v>
      </c>
      <c r="AS15">
        <v>14</v>
      </c>
      <c r="AT15">
        <v>0.6</v>
      </c>
      <c r="AU15">
        <v>0.4</v>
      </c>
      <c r="AV15">
        <v>4</v>
      </c>
      <c r="AW15">
        <v>10</v>
      </c>
      <c r="AX15">
        <v>4.9000000000000004</v>
      </c>
      <c r="AY15">
        <v>13</v>
      </c>
      <c r="AZ15">
        <v>1.2</v>
      </c>
      <c r="BA15">
        <v>1.7</v>
      </c>
      <c r="BB15">
        <v>2</v>
      </c>
      <c r="BC15">
        <v>5.4</v>
      </c>
      <c r="BD15">
        <v>11.1</v>
      </c>
      <c r="BE15">
        <v>14.7</v>
      </c>
      <c r="BF15">
        <v>3.3</v>
      </c>
      <c r="BG15">
        <v>2.2000000000000002</v>
      </c>
      <c r="BH15">
        <v>4.5999999999999996</v>
      </c>
      <c r="BI15">
        <v>4.3</v>
      </c>
      <c r="BJ15">
        <v>10.3</v>
      </c>
      <c r="BK15">
        <v>4.5999999999999996</v>
      </c>
      <c r="BL15">
        <v>16.600000000000001</v>
      </c>
      <c r="BM15">
        <v>5.4</v>
      </c>
      <c r="BN15">
        <v>6</v>
      </c>
      <c r="BO15">
        <v>9.5</v>
      </c>
      <c r="BP15">
        <v>3.7</v>
      </c>
      <c r="BQ15">
        <v>2.1</v>
      </c>
      <c r="BR15">
        <v>4.2</v>
      </c>
      <c r="BS15">
        <v>13.3</v>
      </c>
    </row>
    <row r="16" spans="1:71" x14ac:dyDescent="0.2">
      <c r="A16">
        <v>19</v>
      </c>
      <c r="B16" t="s">
        <v>161</v>
      </c>
      <c r="C16" t="s">
        <v>97</v>
      </c>
      <c r="D16">
        <v>789.6</v>
      </c>
      <c r="E16">
        <v>12</v>
      </c>
      <c r="F16">
        <v>9.4</v>
      </c>
      <c r="G16">
        <v>1.6</v>
      </c>
      <c r="H16">
        <v>0.2</v>
      </c>
      <c r="I16">
        <v>1.8</v>
      </c>
      <c r="J16">
        <v>26.6</v>
      </c>
      <c r="K16">
        <v>25.1</v>
      </c>
      <c r="L16">
        <v>30</v>
      </c>
      <c r="M16">
        <v>27.6</v>
      </c>
      <c r="N16">
        <v>17.100000000000001</v>
      </c>
      <c r="O16">
        <v>2.7</v>
      </c>
      <c r="P16">
        <v>0</v>
      </c>
      <c r="Q16">
        <v>4</v>
      </c>
      <c r="R16">
        <v>6.6</v>
      </c>
      <c r="S16">
        <v>30</v>
      </c>
      <c r="T16">
        <v>17.2</v>
      </c>
      <c r="U16">
        <v>12.2</v>
      </c>
      <c r="V16">
        <v>20.7</v>
      </c>
      <c r="W16">
        <v>22.9</v>
      </c>
      <c r="X16">
        <v>30</v>
      </c>
      <c r="Y16">
        <v>13.3</v>
      </c>
      <c r="Z16">
        <v>7.4</v>
      </c>
      <c r="AA16">
        <v>0</v>
      </c>
      <c r="AB16">
        <v>0</v>
      </c>
      <c r="AC16">
        <v>2.5</v>
      </c>
      <c r="AD16">
        <v>17.399999999999999</v>
      </c>
      <c r="AE16">
        <v>8.8000000000000007</v>
      </c>
      <c r="AF16">
        <v>8.1</v>
      </c>
      <c r="AG16">
        <v>19.899999999999999</v>
      </c>
      <c r="AH16">
        <v>8.6</v>
      </c>
      <c r="AI16">
        <v>18.2</v>
      </c>
      <c r="AJ16">
        <v>10.8</v>
      </c>
      <c r="AK16">
        <v>30</v>
      </c>
      <c r="AL16">
        <v>4.8</v>
      </c>
      <c r="AM16">
        <v>1.9</v>
      </c>
      <c r="AN16">
        <v>0.5</v>
      </c>
      <c r="AO16">
        <v>5.0999999999999996</v>
      </c>
      <c r="AP16">
        <v>4.8</v>
      </c>
      <c r="AQ16">
        <v>12.1</v>
      </c>
      <c r="AR16">
        <v>1.8</v>
      </c>
      <c r="AS16">
        <v>16</v>
      </c>
      <c r="AT16">
        <v>11.4</v>
      </c>
      <c r="AU16">
        <v>30</v>
      </c>
      <c r="AV16">
        <v>5</v>
      </c>
      <c r="AW16">
        <v>10.8</v>
      </c>
      <c r="AX16">
        <v>2.2999999999999998</v>
      </c>
      <c r="AY16">
        <v>1.2</v>
      </c>
      <c r="AZ16">
        <v>6.3</v>
      </c>
      <c r="BA16">
        <v>2.2999999999999998</v>
      </c>
      <c r="BB16">
        <v>0.1</v>
      </c>
      <c r="BC16">
        <v>3.5</v>
      </c>
      <c r="BD16">
        <v>5.8</v>
      </c>
      <c r="BE16">
        <v>21.7</v>
      </c>
      <c r="BF16">
        <v>9.1999999999999993</v>
      </c>
      <c r="BG16">
        <v>24.1</v>
      </c>
      <c r="BH16">
        <v>1.5</v>
      </c>
      <c r="BI16">
        <v>19.5</v>
      </c>
      <c r="BJ16">
        <v>30</v>
      </c>
      <c r="BK16">
        <v>8.8000000000000007</v>
      </c>
      <c r="BL16">
        <v>27.4</v>
      </c>
      <c r="BM16">
        <v>8.8000000000000007</v>
      </c>
      <c r="BN16">
        <v>16.100000000000001</v>
      </c>
      <c r="BO16">
        <v>2.6</v>
      </c>
      <c r="BP16">
        <v>8.3000000000000007</v>
      </c>
      <c r="BQ16">
        <v>30</v>
      </c>
      <c r="BR16">
        <v>10.6</v>
      </c>
      <c r="BS16">
        <v>2.6</v>
      </c>
    </row>
    <row r="17" spans="1:71" x14ac:dyDescent="0.2">
      <c r="A17">
        <v>21</v>
      </c>
      <c r="B17" t="s">
        <v>162</v>
      </c>
      <c r="C17" t="s">
        <v>97</v>
      </c>
      <c r="D17">
        <v>795</v>
      </c>
      <c r="E17">
        <v>7.7</v>
      </c>
      <c r="F17">
        <v>20.3</v>
      </c>
      <c r="G17">
        <v>1.5</v>
      </c>
      <c r="H17">
        <v>21</v>
      </c>
      <c r="I17">
        <v>30</v>
      </c>
      <c r="J17">
        <v>30</v>
      </c>
      <c r="K17">
        <v>14.3</v>
      </c>
      <c r="L17">
        <v>24.5</v>
      </c>
      <c r="M17">
        <v>30</v>
      </c>
      <c r="N17">
        <v>30</v>
      </c>
      <c r="O17">
        <v>30</v>
      </c>
      <c r="P17">
        <v>0</v>
      </c>
      <c r="Q17">
        <v>13.3</v>
      </c>
      <c r="R17">
        <v>12</v>
      </c>
      <c r="S17">
        <v>24.6</v>
      </c>
      <c r="T17">
        <v>6.6</v>
      </c>
      <c r="U17">
        <v>4.2</v>
      </c>
      <c r="V17">
        <v>0.3</v>
      </c>
      <c r="W17">
        <v>1.3</v>
      </c>
      <c r="X17">
        <v>9.3000000000000007</v>
      </c>
      <c r="Y17">
        <v>6.6</v>
      </c>
      <c r="Z17">
        <v>30</v>
      </c>
      <c r="AA17">
        <v>0</v>
      </c>
      <c r="AB17">
        <v>0</v>
      </c>
      <c r="AC17">
        <v>11.4</v>
      </c>
      <c r="AD17">
        <v>23.2</v>
      </c>
      <c r="AE17">
        <v>9.6999999999999993</v>
      </c>
      <c r="AF17">
        <v>30</v>
      </c>
      <c r="AG17">
        <v>15.8</v>
      </c>
      <c r="AH17">
        <v>18.3</v>
      </c>
      <c r="AI17">
        <v>9.3000000000000007</v>
      </c>
      <c r="AJ17">
        <v>4.3</v>
      </c>
      <c r="AK17">
        <v>3.9</v>
      </c>
      <c r="AL17">
        <v>19.600000000000001</v>
      </c>
      <c r="AM17">
        <v>5.2</v>
      </c>
      <c r="AN17">
        <v>4</v>
      </c>
      <c r="AO17">
        <v>6.2</v>
      </c>
      <c r="AP17">
        <v>8</v>
      </c>
      <c r="AQ17">
        <v>15.7</v>
      </c>
      <c r="AR17">
        <v>3.9</v>
      </c>
      <c r="AS17">
        <v>20.7</v>
      </c>
      <c r="AT17">
        <v>3</v>
      </c>
      <c r="AU17">
        <v>2.2999999999999998</v>
      </c>
      <c r="AV17">
        <v>7.8</v>
      </c>
      <c r="AW17">
        <v>2.8</v>
      </c>
      <c r="AX17">
        <v>6.7</v>
      </c>
      <c r="AY17">
        <v>0.3</v>
      </c>
      <c r="AZ17">
        <v>4.8</v>
      </c>
      <c r="BA17">
        <v>1.6</v>
      </c>
      <c r="BB17">
        <v>7.5</v>
      </c>
      <c r="BC17">
        <v>13</v>
      </c>
      <c r="BD17">
        <v>19.899999999999999</v>
      </c>
      <c r="BE17">
        <v>22.4</v>
      </c>
      <c r="BF17">
        <v>30</v>
      </c>
      <c r="BG17">
        <v>6.2</v>
      </c>
      <c r="BH17">
        <v>12.5</v>
      </c>
      <c r="BI17">
        <v>0.2</v>
      </c>
      <c r="BJ17">
        <v>5.0999999999999996</v>
      </c>
      <c r="BK17">
        <v>9.6</v>
      </c>
      <c r="BL17">
        <v>30</v>
      </c>
      <c r="BM17">
        <v>1.6</v>
      </c>
      <c r="BN17">
        <v>8.1</v>
      </c>
      <c r="BO17">
        <v>9.9</v>
      </c>
      <c r="BP17">
        <v>10.3</v>
      </c>
      <c r="BQ17">
        <v>13.5</v>
      </c>
      <c r="BR17">
        <v>5.2</v>
      </c>
      <c r="BS17">
        <v>4</v>
      </c>
    </row>
    <row r="18" spans="1:71" x14ac:dyDescent="0.2">
      <c r="A18">
        <v>23</v>
      </c>
      <c r="B18" t="s">
        <v>163</v>
      </c>
      <c r="C18" t="s">
        <v>97</v>
      </c>
      <c r="D18">
        <v>836.3</v>
      </c>
      <c r="E18">
        <v>13.4</v>
      </c>
      <c r="F18">
        <v>2</v>
      </c>
      <c r="G18">
        <v>30</v>
      </c>
      <c r="H18">
        <v>30</v>
      </c>
      <c r="I18">
        <v>30</v>
      </c>
      <c r="J18">
        <v>2.4</v>
      </c>
      <c r="K18">
        <v>19.100000000000001</v>
      </c>
      <c r="L18">
        <v>30</v>
      </c>
      <c r="M18">
        <v>30</v>
      </c>
      <c r="N18">
        <v>20.2</v>
      </c>
      <c r="O18">
        <v>7</v>
      </c>
      <c r="P18">
        <v>0</v>
      </c>
      <c r="Q18">
        <v>6.8</v>
      </c>
      <c r="R18">
        <v>23.6</v>
      </c>
      <c r="S18">
        <v>30</v>
      </c>
      <c r="T18">
        <v>30</v>
      </c>
      <c r="U18">
        <v>5.5</v>
      </c>
      <c r="V18">
        <v>8.5</v>
      </c>
      <c r="W18">
        <v>0.6</v>
      </c>
      <c r="X18">
        <v>1.5</v>
      </c>
      <c r="Y18">
        <v>16</v>
      </c>
      <c r="Z18">
        <v>0.8</v>
      </c>
      <c r="AA18">
        <v>0</v>
      </c>
      <c r="AB18">
        <v>0</v>
      </c>
      <c r="AC18">
        <v>15.4</v>
      </c>
      <c r="AD18">
        <v>30</v>
      </c>
      <c r="AE18">
        <v>6.2</v>
      </c>
      <c r="AF18">
        <v>2.2999999999999998</v>
      </c>
      <c r="AG18">
        <v>25.8</v>
      </c>
      <c r="AH18">
        <v>14.4</v>
      </c>
      <c r="AI18">
        <v>0.6</v>
      </c>
      <c r="AJ18">
        <v>10.1</v>
      </c>
      <c r="AK18">
        <v>30</v>
      </c>
      <c r="AL18">
        <v>22.2</v>
      </c>
      <c r="AM18">
        <v>18.600000000000001</v>
      </c>
      <c r="AN18">
        <v>9.3000000000000007</v>
      </c>
      <c r="AO18">
        <v>7.1</v>
      </c>
      <c r="AP18">
        <v>9.4</v>
      </c>
      <c r="AQ18">
        <v>12.1</v>
      </c>
      <c r="AR18">
        <v>1.5</v>
      </c>
      <c r="AS18">
        <v>30</v>
      </c>
      <c r="AT18">
        <v>6.2</v>
      </c>
      <c r="AU18">
        <v>11.7</v>
      </c>
      <c r="AV18">
        <v>7.2</v>
      </c>
      <c r="AW18">
        <v>10.1</v>
      </c>
      <c r="AX18">
        <v>13.4</v>
      </c>
      <c r="AY18">
        <v>0</v>
      </c>
      <c r="AZ18">
        <v>0.7</v>
      </c>
      <c r="BA18">
        <v>5.2</v>
      </c>
      <c r="BB18">
        <v>0.4</v>
      </c>
      <c r="BC18">
        <v>3.6</v>
      </c>
      <c r="BD18">
        <v>17.7</v>
      </c>
      <c r="BE18">
        <v>5.0999999999999996</v>
      </c>
      <c r="BF18">
        <v>27.1</v>
      </c>
      <c r="BG18">
        <v>1.6</v>
      </c>
      <c r="BH18">
        <v>4.4000000000000004</v>
      </c>
      <c r="BI18">
        <v>30</v>
      </c>
      <c r="BJ18">
        <v>30</v>
      </c>
      <c r="BK18">
        <v>30</v>
      </c>
      <c r="BL18">
        <v>13.2</v>
      </c>
      <c r="BM18">
        <v>19.399999999999999</v>
      </c>
      <c r="BN18">
        <v>5.9</v>
      </c>
      <c r="BO18">
        <v>1</v>
      </c>
      <c r="BP18">
        <v>1.2</v>
      </c>
      <c r="BQ18">
        <v>0.5</v>
      </c>
      <c r="BR18">
        <v>1.6</v>
      </c>
      <c r="BS18">
        <v>6.7</v>
      </c>
    </row>
    <row r="19" spans="1:71" x14ac:dyDescent="0.2">
      <c r="A19">
        <v>18</v>
      </c>
      <c r="B19" t="s">
        <v>164</v>
      </c>
      <c r="C19" t="s">
        <v>97</v>
      </c>
      <c r="D19">
        <v>968.6</v>
      </c>
      <c r="E19">
        <v>20.100000000000001</v>
      </c>
      <c r="F19">
        <v>30</v>
      </c>
      <c r="G19">
        <v>30</v>
      </c>
      <c r="H19">
        <v>30</v>
      </c>
      <c r="I19">
        <v>30</v>
      </c>
      <c r="J19">
        <v>30</v>
      </c>
      <c r="K19">
        <v>4.2</v>
      </c>
      <c r="L19">
        <v>30</v>
      </c>
      <c r="M19">
        <v>21</v>
      </c>
      <c r="N19">
        <v>30</v>
      </c>
      <c r="O19">
        <v>30</v>
      </c>
      <c r="P19">
        <v>0</v>
      </c>
      <c r="Q19">
        <v>12.3</v>
      </c>
      <c r="R19">
        <v>3</v>
      </c>
      <c r="S19">
        <v>2.5</v>
      </c>
      <c r="T19">
        <v>0.3</v>
      </c>
      <c r="U19">
        <v>3.4</v>
      </c>
      <c r="V19">
        <v>12.4</v>
      </c>
      <c r="W19">
        <v>10.4</v>
      </c>
      <c r="X19">
        <v>8.4</v>
      </c>
      <c r="Y19">
        <v>18.8</v>
      </c>
      <c r="Z19">
        <v>19</v>
      </c>
      <c r="AA19">
        <v>0</v>
      </c>
      <c r="AB19">
        <v>0</v>
      </c>
      <c r="AC19">
        <v>9.6999999999999993</v>
      </c>
      <c r="AD19">
        <v>24.1</v>
      </c>
      <c r="AE19">
        <v>0.5</v>
      </c>
      <c r="AF19">
        <v>8.1999999999999993</v>
      </c>
      <c r="AG19">
        <v>12.1</v>
      </c>
      <c r="AH19">
        <v>9.4</v>
      </c>
      <c r="AI19">
        <v>19.7</v>
      </c>
      <c r="AJ19">
        <v>4.0999999999999996</v>
      </c>
      <c r="AK19">
        <v>18.899999999999999</v>
      </c>
      <c r="AL19">
        <v>3.1</v>
      </c>
      <c r="AM19">
        <v>13.4</v>
      </c>
      <c r="AN19">
        <v>8</v>
      </c>
      <c r="AO19">
        <v>13.5</v>
      </c>
      <c r="AP19">
        <v>17.399999999999999</v>
      </c>
      <c r="AQ19">
        <v>30</v>
      </c>
      <c r="AR19">
        <v>16.399999999999999</v>
      </c>
      <c r="AS19">
        <v>10.7</v>
      </c>
      <c r="AT19">
        <v>4</v>
      </c>
      <c r="AU19">
        <v>14.1</v>
      </c>
      <c r="AV19">
        <v>11.2</v>
      </c>
      <c r="AW19">
        <v>16.3</v>
      </c>
      <c r="AX19">
        <v>16.3</v>
      </c>
      <c r="AY19">
        <v>15.4</v>
      </c>
      <c r="AZ19">
        <v>20.3</v>
      </c>
      <c r="BA19">
        <v>6.9</v>
      </c>
      <c r="BB19">
        <v>9.1</v>
      </c>
      <c r="BC19">
        <v>7.5</v>
      </c>
      <c r="BD19">
        <v>16</v>
      </c>
      <c r="BE19">
        <v>30</v>
      </c>
      <c r="BF19">
        <v>30</v>
      </c>
      <c r="BG19">
        <v>19.899999999999999</v>
      </c>
      <c r="BH19">
        <v>13.2</v>
      </c>
      <c r="BI19">
        <v>10</v>
      </c>
      <c r="BJ19">
        <v>4</v>
      </c>
      <c r="BK19">
        <v>30</v>
      </c>
      <c r="BL19">
        <v>30</v>
      </c>
      <c r="BM19">
        <v>30</v>
      </c>
      <c r="BN19">
        <v>5.4</v>
      </c>
      <c r="BO19">
        <v>4.9000000000000004</v>
      </c>
      <c r="BP19">
        <v>9.1999999999999993</v>
      </c>
      <c r="BQ19">
        <v>2.8</v>
      </c>
      <c r="BR19">
        <v>15</v>
      </c>
      <c r="BS19">
        <v>2.1</v>
      </c>
    </row>
    <row r="20" spans="1:71" x14ac:dyDescent="0.2">
      <c r="A20">
        <v>16</v>
      </c>
      <c r="B20" t="s">
        <v>165</v>
      </c>
      <c r="C20" t="s">
        <v>97</v>
      </c>
      <c r="D20">
        <v>972.4</v>
      </c>
      <c r="E20">
        <v>30</v>
      </c>
      <c r="F20">
        <v>30</v>
      </c>
      <c r="G20">
        <v>30</v>
      </c>
      <c r="H20">
        <v>30</v>
      </c>
      <c r="I20">
        <v>30</v>
      </c>
      <c r="J20">
        <v>15.2</v>
      </c>
      <c r="K20">
        <v>1.3</v>
      </c>
      <c r="L20">
        <v>30</v>
      </c>
      <c r="M20">
        <v>21.7</v>
      </c>
      <c r="N20">
        <v>30</v>
      </c>
      <c r="O20">
        <v>30</v>
      </c>
      <c r="P20">
        <v>0</v>
      </c>
      <c r="Q20">
        <v>22.7</v>
      </c>
      <c r="R20">
        <v>30</v>
      </c>
      <c r="S20">
        <v>30</v>
      </c>
      <c r="T20">
        <v>25.3</v>
      </c>
      <c r="U20">
        <v>30</v>
      </c>
      <c r="V20">
        <v>2.1</v>
      </c>
      <c r="W20">
        <v>9.6</v>
      </c>
      <c r="X20">
        <v>20.2</v>
      </c>
      <c r="Y20">
        <v>30</v>
      </c>
      <c r="Z20">
        <v>13.2</v>
      </c>
      <c r="AA20">
        <v>0</v>
      </c>
      <c r="AB20">
        <v>0</v>
      </c>
      <c r="AC20">
        <v>5.0999999999999996</v>
      </c>
      <c r="AD20">
        <v>4.0999999999999996</v>
      </c>
      <c r="AE20">
        <v>9.4</v>
      </c>
      <c r="AF20">
        <v>3.3</v>
      </c>
      <c r="AG20">
        <v>6.9</v>
      </c>
      <c r="AH20">
        <v>30</v>
      </c>
      <c r="AI20">
        <v>30</v>
      </c>
      <c r="AJ20">
        <v>26.6</v>
      </c>
      <c r="AK20">
        <v>3.4</v>
      </c>
      <c r="AL20">
        <v>9</v>
      </c>
      <c r="AM20">
        <v>3.2</v>
      </c>
      <c r="AN20">
        <v>11.2</v>
      </c>
      <c r="AO20">
        <v>12.6</v>
      </c>
      <c r="AP20">
        <v>9.3000000000000007</v>
      </c>
      <c r="AQ20">
        <v>10.3</v>
      </c>
      <c r="AR20">
        <v>5</v>
      </c>
      <c r="AS20">
        <v>15.6</v>
      </c>
      <c r="AT20">
        <v>8.8000000000000007</v>
      </c>
      <c r="AU20">
        <v>0.1</v>
      </c>
      <c r="AV20">
        <v>2.2000000000000002</v>
      </c>
      <c r="AW20">
        <v>3</v>
      </c>
      <c r="AX20">
        <v>7.2</v>
      </c>
      <c r="AY20">
        <v>30</v>
      </c>
      <c r="AZ20">
        <v>25.9</v>
      </c>
      <c r="BA20">
        <v>14.7</v>
      </c>
      <c r="BB20">
        <v>12</v>
      </c>
      <c r="BC20">
        <v>20.2</v>
      </c>
      <c r="BD20">
        <v>20.7</v>
      </c>
      <c r="BE20">
        <v>13.8</v>
      </c>
      <c r="BF20">
        <v>1.8</v>
      </c>
      <c r="BG20">
        <v>12.1</v>
      </c>
      <c r="BH20">
        <v>7.3</v>
      </c>
      <c r="BI20">
        <v>30</v>
      </c>
      <c r="BJ20">
        <v>9</v>
      </c>
      <c r="BK20">
        <v>3.6</v>
      </c>
      <c r="BL20">
        <v>14.6</v>
      </c>
      <c r="BM20">
        <v>5.9</v>
      </c>
      <c r="BN20">
        <v>4.8</v>
      </c>
      <c r="BO20">
        <v>15.5</v>
      </c>
      <c r="BP20">
        <v>1.1000000000000001</v>
      </c>
      <c r="BQ20">
        <v>14.4</v>
      </c>
      <c r="BR20">
        <v>1.3</v>
      </c>
      <c r="BS20">
        <v>6.1</v>
      </c>
    </row>
    <row r="21" spans="1:71" x14ac:dyDescent="0.2">
      <c r="A21">
        <v>22</v>
      </c>
      <c r="B21" t="s">
        <v>166</v>
      </c>
      <c r="C21" t="s">
        <v>97</v>
      </c>
      <c r="D21">
        <v>979.1</v>
      </c>
      <c r="E21">
        <v>10.3</v>
      </c>
      <c r="F21">
        <v>11.6</v>
      </c>
      <c r="G21">
        <v>30</v>
      </c>
      <c r="H21">
        <v>19.5</v>
      </c>
      <c r="I21">
        <v>30</v>
      </c>
      <c r="J21">
        <v>17.5</v>
      </c>
      <c r="K21">
        <v>18.3</v>
      </c>
      <c r="L21">
        <v>11.7</v>
      </c>
      <c r="M21">
        <v>30</v>
      </c>
      <c r="N21">
        <v>30</v>
      </c>
      <c r="O21">
        <v>30</v>
      </c>
      <c r="P21">
        <v>0</v>
      </c>
      <c r="Q21">
        <v>9.6</v>
      </c>
      <c r="R21">
        <v>10.8</v>
      </c>
      <c r="S21">
        <v>6.9</v>
      </c>
      <c r="T21">
        <v>0.4</v>
      </c>
      <c r="U21">
        <v>8.6999999999999993</v>
      </c>
      <c r="V21">
        <v>12.4</v>
      </c>
      <c r="W21">
        <v>14.6</v>
      </c>
      <c r="X21">
        <v>11.1</v>
      </c>
      <c r="Y21">
        <v>23.2</v>
      </c>
      <c r="Z21">
        <v>11.4</v>
      </c>
      <c r="AA21">
        <v>0</v>
      </c>
      <c r="AB21">
        <v>0</v>
      </c>
      <c r="AC21">
        <v>12.4</v>
      </c>
      <c r="AD21">
        <v>30</v>
      </c>
      <c r="AE21">
        <v>30</v>
      </c>
      <c r="AF21">
        <v>30</v>
      </c>
      <c r="AG21">
        <v>30</v>
      </c>
      <c r="AH21">
        <v>30</v>
      </c>
      <c r="AI21">
        <v>11</v>
      </c>
      <c r="AJ21">
        <v>1.3</v>
      </c>
      <c r="AK21">
        <v>11.3</v>
      </c>
      <c r="AL21">
        <v>2.1</v>
      </c>
      <c r="AM21">
        <v>5</v>
      </c>
      <c r="AN21">
        <v>2.7</v>
      </c>
      <c r="AO21">
        <v>6.2</v>
      </c>
      <c r="AP21">
        <v>11.7</v>
      </c>
      <c r="AQ21">
        <v>0.8</v>
      </c>
      <c r="AR21">
        <v>4.9000000000000004</v>
      </c>
      <c r="AS21">
        <v>13.1</v>
      </c>
      <c r="AT21">
        <v>9.1</v>
      </c>
      <c r="AU21">
        <v>30</v>
      </c>
      <c r="AV21">
        <v>30</v>
      </c>
      <c r="AW21">
        <v>17</v>
      </c>
      <c r="AX21">
        <v>16.3</v>
      </c>
      <c r="AY21">
        <v>13.3</v>
      </c>
      <c r="AZ21">
        <v>12.8</v>
      </c>
      <c r="BA21">
        <v>20.5</v>
      </c>
      <c r="BB21">
        <v>10.5</v>
      </c>
      <c r="BC21">
        <v>4.5999999999999996</v>
      </c>
      <c r="BD21">
        <v>12.8</v>
      </c>
      <c r="BE21">
        <v>11.2</v>
      </c>
      <c r="BF21">
        <v>2.2999999999999998</v>
      </c>
      <c r="BG21">
        <v>6.7</v>
      </c>
      <c r="BH21">
        <v>12.9</v>
      </c>
      <c r="BI21">
        <v>30</v>
      </c>
      <c r="BJ21">
        <v>17.8</v>
      </c>
      <c r="BK21">
        <v>30</v>
      </c>
      <c r="BL21">
        <v>30</v>
      </c>
      <c r="BM21">
        <v>27.9</v>
      </c>
      <c r="BN21">
        <v>12.2</v>
      </c>
      <c r="BO21">
        <v>16.399999999999999</v>
      </c>
      <c r="BP21">
        <v>4.4000000000000004</v>
      </c>
      <c r="BQ21">
        <v>1.5</v>
      </c>
      <c r="BR21">
        <v>11</v>
      </c>
      <c r="BS21">
        <v>7.4</v>
      </c>
    </row>
    <row r="22" spans="1:71" x14ac:dyDescent="0.2">
      <c r="A22">
        <v>25</v>
      </c>
      <c r="B22" t="s">
        <v>167</v>
      </c>
      <c r="C22" t="s">
        <v>97</v>
      </c>
      <c r="D22">
        <v>1121.4000000000001</v>
      </c>
      <c r="E22">
        <v>10</v>
      </c>
      <c r="F22">
        <v>10.1</v>
      </c>
      <c r="G22">
        <v>15.7</v>
      </c>
      <c r="H22">
        <v>30</v>
      </c>
      <c r="I22">
        <v>30</v>
      </c>
      <c r="J22">
        <v>30</v>
      </c>
      <c r="K22">
        <v>10.5</v>
      </c>
      <c r="L22">
        <v>16.899999999999999</v>
      </c>
      <c r="M22">
        <v>30</v>
      </c>
      <c r="N22">
        <v>19</v>
      </c>
      <c r="O22">
        <v>15.6</v>
      </c>
      <c r="P22">
        <v>0</v>
      </c>
      <c r="Q22">
        <v>8.6</v>
      </c>
      <c r="R22">
        <v>7.9</v>
      </c>
      <c r="S22">
        <v>21.4</v>
      </c>
      <c r="T22">
        <v>19.899999999999999</v>
      </c>
      <c r="U22">
        <v>26.8</v>
      </c>
      <c r="V22">
        <v>1.7</v>
      </c>
      <c r="W22">
        <v>30</v>
      </c>
      <c r="X22">
        <v>10.199999999999999</v>
      </c>
      <c r="Y22">
        <v>30</v>
      </c>
      <c r="Z22">
        <v>19.3</v>
      </c>
      <c r="AA22">
        <v>0</v>
      </c>
      <c r="AB22">
        <v>0</v>
      </c>
      <c r="AC22">
        <v>4.4000000000000004</v>
      </c>
      <c r="AD22">
        <v>30</v>
      </c>
      <c r="AE22">
        <v>30</v>
      </c>
      <c r="AF22">
        <v>9.6</v>
      </c>
      <c r="AG22">
        <v>30</v>
      </c>
      <c r="AH22">
        <v>30</v>
      </c>
      <c r="AI22">
        <v>30</v>
      </c>
      <c r="AJ22">
        <v>30</v>
      </c>
      <c r="AK22">
        <v>5.5</v>
      </c>
      <c r="AL22">
        <v>18.600000000000001</v>
      </c>
      <c r="AM22">
        <v>5.3</v>
      </c>
      <c r="AN22">
        <v>28.5</v>
      </c>
      <c r="AO22">
        <v>0.3</v>
      </c>
      <c r="AP22">
        <v>3.6</v>
      </c>
      <c r="AQ22">
        <v>7.1</v>
      </c>
      <c r="AR22">
        <v>0.9</v>
      </c>
      <c r="AS22">
        <v>18.8</v>
      </c>
      <c r="AT22">
        <v>3.7</v>
      </c>
      <c r="AU22">
        <v>6.6</v>
      </c>
      <c r="AV22">
        <v>9.8000000000000007</v>
      </c>
      <c r="AW22">
        <v>15.4</v>
      </c>
      <c r="AX22">
        <v>19.899999999999999</v>
      </c>
      <c r="AY22">
        <v>5.6</v>
      </c>
      <c r="AZ22">
        <v>29.1</v>
      </c>
      <c r="BA22">
        <v>3.4</v>
      </c>
      <c r="BB22">
        <v>1.9</v>
      </c>
      <c r="BC22">
        <v>22.7</v>
      </c>
      <c r="BD22">
        <v>15</v>
      </c>
      <c r="BE22">
        <v>30</v>
      </c>
      <c r="BF22">
        <v>11.8</v>
      </c>
      <c r="BG22">
        <v>30</v>
      </c>
      <c r="BH22">
        <v>30</v>
      </c>
      <c r="BI22">
        <v>30</v>
      </c>
      <c r="BJ22">
        <v>30</v>
      </c>
      <c r="BK22">
        <v>30</v>
      </c>
      <c r="BL22">
        <v>15.2</v>
      </c>
      <c r="BM22">
        <v>3.8</v>
      </c>
      <c r="BN22">
        <v>21.3</v>
      </c>
      <c r="BO22">
        <v>24.7</v>
      </c>
      <c r="BP22">
        <v>12.3</v>
      </c>
      <c r="BQ22">
        <v>3.6</v>
      </c>
      <c r="BR22">
        <v>21.1</v>
      </c>
      <c r="BS22">
        <v>18.3</v>
      </c>
    </row>
    <row r="23" spans="1:71" x14ac:dyDescent="0.2">
      <c r="A23">
        <v>20</v>
      </c>
      <c r="B23" t="s">
        <v>168</v>
      </c>
      <c r="C23" t="s">
        <v>97</v>
      </c>
      <c r="D23">
        <v>1186.7</v>
      </c>
      <c r="E23">
        <v>20.6</v>
      </c>
      <c r="F23">
        <v>1.4</v>
      </c>
      <c r="G23">
        <v>2.2000000000000002</v>
      </c>
      <c r="H23">
        <v>13.8</v>
      </c>
      <c r="I23">
        <v>30</v>
      </c>
      <c r="J23">
        <v>30</v>
      </c>
      <c r="K23">
        <v>23.9</v>
      </c>
      <c r="L23">
        <v>30</v>
      </c>
      <c r="M23">
        <v>18.399999999999999</v>
      </c>
      <c r="N23">
        <v>30</v>
      </c>
      <c r="O23">
        <v>30</v>
      </c>
      <c r="P23">
        <v>0</v>
      </c>
      <c r="Q23">
        <v>5.5</v>
      </c>
      <c r="R23">
        <v>17.2</v>
      </c>
      <c r="S23">
        <v>8.5</v>
      </c>
      <c r="T23">
        <v>9.1999999999999993</v>
      </c>
      <c r="U23">
        <v>11.8</v>
      </c>
      <c r="V23">
        <v>17.5</v>
      </c>
      <c r="W23">
        <v>17.5</v>
      </c>
      <c r="X23">
        <v>14.8</v>
      </c>
      <c r="Y23">
        <v>15.7</v>
      </c>
      <c r="Z23">
        <v>3.8</v>
      </c>
      <c r="AA23">
        <v>0</v>
      </c>
      <c r="AB23">
        <v>0</v>
      </c>
      <c r="AC23">
        <v>30</v>
      </c>
      <c r="AD23">
        <v>30</v>
      </c>
      <c r="AE23">
        <v>30</v>
      </c>
      <c r="AF23">
        <v>30</v>
      </c>
      <c r="AG23">
        <v>20.3</v>
      </c>
      <c r="AH23">
        <v>27.7</v>
      </c>
      <c r="AI23">
        <v>30</v>
      </c>
      <c r="AJ23">
        <v>9.1</v>
      </c>
      <c r="AK23">
        <v>1</v>
      </c>
      <c r="AL23">
        <v>18.399999999999999</v>
      </c>
      <c r="AM23">
        <v>23.3</v>
      </c>
      <c r="AN23">
        <v>2.7</v>
      </c>
      <c r="AO23">
        <v>11.3</v>
      </c>
      <c r="AP23">
        <v>12</v>
      </c>
      <c r="AQ23">
        <v>27.6</v>
      </c>
      <c r="AR23">
        <v>18.100000000000001</v>
      </c>
      <c r="AS23">
        <v>15.2</v>
      </c>
      <c r="AT23">
        <v>10.5</v>
      </c>
      <c r="AU23">
        <v>30</v>
      </c>
      <c r="AV23">
        <v>22</v>
      </c>
      <c r="AW23">
        <v>12.8</v>
      </c>
      <c r="AX23">
        <v>8.6999999999999993</v>
      </c>
      <c r="AY23">
        <v>10.6</v>
      </c>
      <c r="AZ23">
        <v>8.6</v>
      </c>
      <c r="BA23">
        <v>5.8</v>
      </c>
      <c r="BB23">
        <v>7.1</v>
      </c>
      <c r="BC23">
        <v>1.9</v>
      </c>
      <c r="BD23">
        <v>30</v>
      </c>
      <c r="BE23">
        <v>30</v>
      </c>
      <c r="BF23">
        <v>30</v>
      </c>
      <c r="BG23">
        <v>30</v>
      </c>
      <c r="BH23">
        <v>1.5</v>
      </c>
      <c r="BI23">
        <v>30</v>
      </c>
      <c r="BJ23">
        <v>30</v>
      </c>
      <c r="BK23">
        <v>30</v>
      </c>
      <c r="BL23">
        <v>30</v>
      </c>
      <c r="BM23">
        <v>30</v>
      </c>
      <c r="BN23">
        <v>30</v>
      </c>
      <c r="BO23">
        <v>7.9</v>
      </c>
      <c r="BP23">
        <v>26.2</v>
      </c>
      <c r="BQ23">
        <v>13.4</v>
      </c>
      <c r="BR23">
        <v>25.7</v>
      </c>
      <c r="BS23">
        <v>5.5</v>
      </c>
    </row>
    <row r="24" spans="1:71" x14ac:dyDescent="0.2">
      <c r="A24">
        <v>24</v>
      </c>
      <c r="B24" t="s">
        <v>169</v>
      </c>
      <c r="C24" t="s">
        <v>97</v>
      </c>
      <c r="D24">
        <v>1318.9</v>
      </c>
      <c r="E24">
        <v>30</v>
      </c>
      <c r="F24">
        <v>30</v>
      </c>
      <c r="G24">
        <v>30</v>
      </c>
      <c r="H24">
        <v>16.2</v>
      </c>
      <c r="I24">
        <v>30</v>
      </c>
      <c r="J24">
        <v>4.4000000000000004</v>
      </c>
      <c r="K24">
        <v>6.7</v>
      </c>
      <c r="L24">
        <v>1.7</v>
      </c>
      <c r="M24">
        <v>30</v>
      </c>
      <c r="N24">
        <v>29.2</v>
      </c>
      <c r="O24">
        <v>17.100000000000001</v>
      </c>
      <c r="P24">
        <v>0</v>
      </c>
      <c r="Q24">
        <v>30</v>
      </c>
      <c r="R24">
        <v>5.9</v>
      </c>
      <c r="S24">
        <v>30</v>
      </c>
      <c r="T24">
        <v>30</v>
      </c>
      <c r="U24">
        <v>30</v>
      </c>
      <c r="V24">
        <v>30</v>
      </c>
      <c r="W24">
        <v>30</v>
      </c>
      <c r="X24">
        <v>7.9</v>
      </c>
      <c r="Y24">
        <v>24.4</v>
      </c>
      <c r="Z24">
        <v>15.8</v>
      </c>
      <c r="AA24">
        <v>0</v>
      </c>
      <c r="AB24">
        <v>0</v>
      </c>
      <c r="AC24">
        <v>30</v>
      </c>
      <c r="AD24">
        <v>3.6</v>
      </c>
      <c r="AE24">
        <v>12.4</v>
      </c>
      <c r="AF24">
        <v>21.4</v>
      </c>
      <c r="AG24">
        <v>26.1</v>
      </c>
      <c r="AH24">
        <v>29.4</v>
      </c>
      <c r="AI24">
        <v>30</v>
      </c>
      <c r="AJ24">
        <v>30</v>
      </c>
      <c r="AK24">
        <v>8.1999999999999993</v>
      </c>
      <c r="AL24">
        <v>12.1</v>
      </c>
      <c r="AM24">
        <v>16</v>
      </c>
      <c r="AN24">
        <v>30</v>
      </c>
      <c r="AO24">
        <v>30</v>
      </c>
      <c r="AP24">
        <v>5.0999999999999996</v>
      </c>
      <c r="AQ24">
        <v>19.3</v>
      </c>
      <c r="AR24">
        <v>10.1</v>
      </c>
      <c r="AS24">
        <v>23.4</v>
      </c>
      <c r="AT24">
        <v>1.2</v>
      </c>
      <c r="AU24">
        <v>24.6</v>
      </c>
      <c r="AV24">
        <v>23.3</v>
      </c>
      <c r="AW24">
        <v>13.3</v>
      </c>
      <c r="AX24">
        <v>22</v>
      </c>
      <c r="AY24">
        <v>30</v>
      </c>
      <c r="AZ24">
        <v>30</v>
      </c>
      <c r="BA24">
        <v>12.2</v>
      </c>
      <c r="BB24">
        <v>6.9</v>
      </c>
      <c r="BC24">
        <v>10.7</v>
      </c>
      <c r="BD24">
        <v>25.4</v>
      </c>
      <c r="BE24">
        <v>30</v>
      </c>
      <c r="BF24">
        <v>30</v>
      </c>
      <c r="BG24">
        <v>30</v>
      </c>
      <c r="BH24">
        <v>18.600000000000001</v>
      </c>
      <c r="BI24">
        <v>30</v>
      </c>
      <c r="BJ24">
        <v>30</v>
      </c>
      <c r="BK24">
        <v>16.600000000000001</v>
      </c>
      <c r="BL24">
        <v>30</v>
      </c>
      <c r="BM24">
        <v>19.899999999999999</v>
      </c>
      <c r="BN24">
        <v>7</v>
      </c>
      <c r="BO24">
        <v>1</v>
      </c>
      <c r="BP24">
        <v>11.2</v>
      </c>
      <c r="BQ24">
        <v>30</v>
      </c>
      <c r="BR24">
        <v>8.6</v>
      </c>
      <c r="BS24">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0"/>
  <sheetViews>
    <sheetView zoomScaleNormal="100" workbookViewId="0">
      <pane ySplit="13" topLeftCell="A21" activePane="bottomLeft" state="frozen"/>
      <selection pane="bottomLeft" activeCell="C8" sqref="C8:D8"/>
    </sheetView>
  </sheetViews>
  <sheetFormatPr defaultRowHeight="12.75" x14ac:dyDescent="0.2"/>
  <cols>
    <col min="1" max="1" width="4.7109375" customWidth="1"/>
    <col min="2" max="2" width="11.7109375" customWidth="1"/>
    <col min="3" max="3" width="12.7109375" customWidth="1"/>
    <col min="4" max="4" width="19.7109375" customWidth="1"/>
    <col min="5" max="5" width="17.7109375" customWidth="1"/>
    <col min="6" max="6" width="10.7109375" customWidth="1"/>
    <col min="7" max="7" width="12.7109375" customWidth="1"/>
    <col min="8" max="8" width="11.7109375" customWidth="1"/>
    <col min="10" max="10" width="50.7109375" customWidth="1"/>
    <col min="11" max="13" width="9.140625" hidden="1" customWidth="1"/>
    <col min="14" max="14" width="9.140625" customWidth="1"/>
  </cols>
  <sheetData>
    <row r="1" spans="1:13" ht="30" customHeight="1" x14ac:dyDescent="0.2">
      <c r="B1" s="349" t="s">
        <v>85</v>
      </c>
      <c r="C1" s="350"/>
      <c r="D1" s="350"/>
      <c r="E1" s="350"/>
      <c r="F1" s="350"/>
      <c r="G1" s="350"/>
      <c r="H1" s="350"/>
      <c r="L1" s="111" t="s">
        <v>86</v>
      </c>
      <c r="M1" s="111" t="s">
        <v>80</v>
      </c>
    </row>
    <row r="2" spans="1:13" ht="30" customHeight="1" x14ac:dyDescent="0.2">
      <c r="B2" s="350"/>
      <c r="C2" s="350"/>
      <c r="D2" s="350"/>
      <c r="E2" s="350"/>
      <c r="F2" s="350"/>
      <c r="G2" s="350"/>
      <c r="H2" s="350"/>
      <c r="L2">
        <v>1</v>
      </c>
      <c r="M2" s="111" t="s">
        <v>87</v>
      </c>
    </row>
    <row r="3" spans="1:13" x14ac:dyDescent="0.2">
      <c r="L3">
        <v>6</v>
      </c>
      <c r="M3" t="s">
        <v>86</v>
      </c>
    </row>
    <row r="4" spans="1:13" ht="20.25" x14ac:dyDescent="0.2">
      <c r="A4" s="76" t="s">
        <v>106</v>
      </c>
      <c r="B4" s="2"/>
      <c r="C4" s="2"/>
      <c r="D4" s="77"/>
      <c r="E4" s="77"/>
      <c r="F4" s="2"/>
      <c r="G4" s="77"/>
      <c r="H4" s="2"/>
      <c r="L4">
        <v>11</v>
      </c>
    </row>
    <row r="5" spans="1:13" ht="15.75" x14ac:dyDescent="0.2">
      <c r="A5" s="78"/>
      <c r="B5" s="2"/>
      <c r="C5" s="2"/>
      <c r="D5" s="2"/>
      <c r="E5" s="2"/>
      <c r="F5" s="2"/>
      <c r="G5" s="2"/>
      <c r="H5" s="2"/>
      <c r="L5">
        <v>16</v>
      </c>
    </row>
    <row r="6" spans="1:13" ht="15.75" x14ac:dyDescent="0.2">
      <c r="A6" s="2"/>
      <c r="B6" s="79" t="s">
        <v>74</v>
      </c>
      <c r="C6" s="344" t="s">
        <v>131</v>
      </c>
      <c r="D6" s="345"/>
      <c r="E6" s="345"/>
      <c r="F6" s="345"/>
      <c r="G6" s="2"/>
      <c r="H6" s="2"/>
      <c r="I6" s="87" t="s">
        <v>53</v>
      </c>
      <c r="J6" s="87" t="s">
        <v>81</v>
      </c>
      <c r="L6">
        <v>21</v>
      </c>
    </row>
    <row r="7" spans="1:13" ht="15.75" x14ac:dyDescent="0.2">
      <c r="A7" s="2"/>
      <c r="B7" s="79" t="s">
        <v>75</v>
      </c>
      <c r="C7" s="237">
        <v>45304</v>
      </c>
      <c r="D7" s="2"/>
      <c r="E7" s="2"/>
      <c r="F7" s="2"/>
      <c r="G7" s="2"/>
      <c r="H7" s="2"/>
      <c r="I7" s="87" t="s">
        <v>53</v>
      </c>
      <c r="J7" s="87" t="s">
        <v>82</v>
      </c>
      <c r="L7">
        <v>26</v>
      </c>
    </row>
    <row r="8" spans="1:13" ht="15.75" x14ac:dyDescent="0.2">
      <c r="A8" s="2"/>
      <c r="B8" s="79" t="s">
        <v>76</v>
      </c>
      <c r="C8" s="346" t="s">
        <v>126</v>
      </c>
      <c r="D8" s="345"/>
      <c r="E8" s="2"/>
      <c r="F8" s="2"/>
      <c r="G8" s="80"/>
      <c r="H8" s="2"/>
      <c r="I8" s="87" t="s">
        <v>53</v>
      </c>
      <c r="J8" s="87" t="s">
        <v>83</v>
      </c>
      <c r="L8">
        <v>31</v>
      </c>
    </row>
    <row r="9" spans="1:13" ht="15.75" x14ac:dyDescent="0.2">
      <c r="A9" s="2"/>
      <c r="B9" s="79" t="s">
        <v>107</v>
      </c>
      <c r="C9" s="347" t="s">
        <v>126</v>
      </c>
      <c r="D9" s="348"/>
      <c r="E9" s="2"/>
      <c r="F9" s="2"/>
      <c r="G9" s="2"/>
      <c r="H9" s="2"/>
      <c r="I9" s="87" t="s">
        <v>53</v>
      </c>
      <c r="J9" s="87" t="s">
        <v>108</v>
      </c>
      <c r="L9">
        <v>36</v>
      </c>
    </row>
    <row r="10" spans="1:13" ht="15.75" x14ac:dyDescent="0.2">
      <c r="A10" s="2"/>
      <c r="B10" s="79" t="s">
        <v>103</v>
      </c>
      <c r="C10" s="237" t="s">
        <v>128</v>
      </c>
      <c r="D10" s="238"/>
      <c r="E10" s="2"/>
      <c r="F10" s="2"/>
      <c r="G10" s="2"/>
      <c r="H10" s="2"/>
      <c r="I10" s="87"/>
      <c r="J10" s="87" t="s">
        <v>109</v>
      </c>
      <c r="L10">
        <v>41</v>
      </c>
    </row>
    <row r="11" spans="1:13" ht="15.75" x14ac:dyDescent="0.2">
      <c r="A11" s="2"/>
      <c r="B11" s="79" t="s">
        <v>77</v>
      </c>
      <c r="C11" s="108">
        <v>1</v>
      </c>
      <c r="D11" s="2"/>
      <c r="E11" s="77">
        <f ca="1">NOW()</f>
        <v>45305.952313194444</v>
      </c>
      <c r="F11" s="2"/>
      <c r="G11" s="2"/>
      <c r="H11" s="2"/>
      <c r="I11" s="87" t="s">
        <v>53</v>
      </c>
      <c r="J11" s="87" t="s">
        <v>92</v>
      </c>
      <c r="L11">
        <v>46</v>
      </c>
    </row>
    <row r="12" spans="1:13" ht="15.75" x14ac:dyDescent="0.2">
      <c r="A12" s="2"/>
      <c r="B12" s="2"/>
      <c r="C12" s="2"/>
      <c r="D12" s="2"/>
      <c r="E12" s="2"/>
      <c r="F12" s="2"/>
      <c r="G12" s="2"/>
      <c r="H12" s="9" t="s">
        <v>73</v>
      </c>
      <c r="L12">
        <v>51</v>
      </c>
    </row>
    <row r="13" spans="1:13" ht="47.25" x14ac:dyDescent="0.2">
      <c r="B13" s="4" t="s">
        <v>8</v>
      </c>
      <c r="C13" s="14" t="s">
        <v>9</v>
      </c>
      <c r="D13" s="112" t="s">
        <v>78</v>
      </c>
      <c r="E13" s="9" t="s">
        <v>79</v>
      </c>
      <c r="F13" s="4" t="s">
        <v>25</v>
      </c>
      <c r="G13" s="6" t="s">
        <v>6</v>
      </c>
      <c r="H13" s="113" t="s">
        <v>80</v>
      </c>
      <c r="I13" s="87" t="s">
        <v>53</v>
      </c>
      <c r="J13" s="87" t="s">
        <v>91</v>
      </c>
      <c r="L13">
        <v>56</v>
      </c>
    </row>
    <row r="14" spans="1:13" ht="54.95" customHeight="1" x14ac:dyDescent="0.2">
      <c r="B14" s="4"/>
      <c r="C14" s="14"/>
      <c r="D14" s="112"/>
      <c r="E14" s="9"/>
      <c r="F14" s="4"/>
      <c r="G14" s="6"/>
      <c r="H14" s="232"/>
      <c r="I14" s="233"/>
      <c r="J14" s="233"/>
      <c r="L14">
        <v>61</v>
      </c>
    </row>
    <row r="15" spans="1:13" ht="15" customHeight="1" x14ac:dyDescent="0.2">
      <c r="A15" s="2"/>
      <c r="B15" s="2"/>
      <c r="C15" s="2"/>
      <c r="D15" s="9" t="str">
        <f>C6</f>
        <v>Son of Sno*Drift Rally, S. Lyon, MI. Detroit Region (10). January 13, 2024</v>
      </c>
      <c r="E15" s="2"/>
      <c r="F15" s="2"/>
      <c r="G15" s="2"/>
      <c r="H15" s="147">
        <f>C7</f>
        <v>45304</v>
      </c>
      <c r="I15" s="3"/>
      <c r="L15">
        <v>66</v>
      </c>
    </row>
    <row r="16" spans="1:13" ht="260.10000000000002" customHeight="1" x14ac:dyDescent="0.2">
      <c r="A16" s="2"/>
      <c r="B16" s="2"/>
      <c r="C16" s="2"/>
      <c r="D16" s="2"/>
      <c r="E16" s="2"/>
      <c r="F16" s="2"/>
      <c r="G16" s="2"/>
      <c r="H16" s="2"/>
      <c r="L16">
        <v>71</v>
      </c>
    </row>
    <row r="17" spans="1:12" ht="270" customHeight="1" x14ac:dyDescent="0.2">
      <c r="A17" s="2"/>
      <c r="B17" s="2"/>
      <c r="C17" s="2"/>
      <c r="D17" s="2"/>
      <c r="E17" s="2"/>
      <c r="F17" s="2"/>
      <c r="G17" s="2"/>
      <c r="H17" s="2"/>
      <c r="L17">
        <v>76</v>
      </c>
    </row>
    <row r="18" spans="1:12" ht="20.100000000000001" customHeight="1" x14ac:dyDescent="0.2">
      <c r="A18" s="2"/>
      <c r="B18" s="2"/>
      <c r="C18" s="2"/>
      <c r="D18" s="2"/>
      <c r="E18" s="2"/>
      <c r="F18" s="2"/>
      <c r="G18" s="2"/>
      <c r="H18" s="2"/>
      <c r="L18">
        <v>81</v>
      </c>
    </row>
    <row r="19" spans="1:12" ht="15.95" customHeight="1" x14ac:dyDescent="0.2">
      <c r="A19" s="82">
        <f>IF($C$11="None"," ",$C$11)</f>
        <v>1</v>
      </c>
      <c r="B19" s="4" t="str">
        <f>IF($C$11="None"," ",VLOOKUP($A19,'Competitor Address List'!$A$6:$M$205,3))</f>
        <v>Ron</v>
      </c>
      <c r="C19" s="6" t="str">
        <f>IF($C$11="None"," ",VLOOKUP($A19,'Competitor Address List'!$A$6:$M$205,4))</f>
        <v>Johnstonbaugh</v>
      </c>
      <c r="D19" s="14"/>
      <c r="E19" s="14"/>
      <c r="F19" s="83" t="str">
        <f>IF($C$11="None"," ",VLOOKUP($A19,'Competitor Address List'!$A$6:$M$205,9))</f>
        <v>279902</v>
      </c>
      <c r="G19" s="6" t="str">
        <f>IF($C$11="None"," ",VLOOKUP($A19,'Competitor Address List'!$A$6:$M$205,10))</f>
        <v>NEO</v>
      </c>
      <c r="H19" s="6" t="str">
        <f>IF($H$13="None"," ",$H$13)</f>
        <v>Competitor</v>
      </c>
      <c r="I19" s="131" t="s">
        <v>53</v>
      </c>
      <c r="J19" s="131"/>
      <c r="L19">
        <v>86</v>
      </c>
    </row>
    <row r="20" spans="1:12" ht="15.95" customHeight="1" x14ac:dyDescent="0.25">
      <c r="A20" s="84">
        <f>IF($C$11="None"," ",$C$11)</f>
        <v>1</v>
      </c>
      <c r="B20" s="4" t="str">
        <f>IF($C$11="None"," ",VLOOKUP($A20+0.5,'Competitor Address List'!$A$6:$M$205,3))</f>
        <v>W Gregory</v>
      </c>
      <c r="C20" s="6" t="str">
        <f>IF($C$11="None"," ",VLOOKUP($A20+0.5,'Competitor Address List'!$A$6:$M$205,4))</f>
        <v>Lester</v>
      </c>
      <c r="D20" s="14"/>
      <c r="E20" s="14"/>
      <c r="F20" s="83" t="str">
        <f>IF($C$11="None"," ",VLOOKUP($A20+0.5,'Competitor Address List'!$A$6:$M$205,9))</f>
        <v>108833</v>
      </c>
      <c r="G20" s="6" t="str">
        <f>IF($C$11="None"," ",VLOOKUP($A20+0.5,'Competitor Address List'!$A$6:$M$205,10))</f>
        <v>NEO</v>
      </c>
      <c r="H20" s="6" t="str">
        <f t="shared" ref="H20:H28" si="0">IF($H$13="None"," ",$H$13)</f>
        <v>Competitor</v>
      </c>
      <c r="I20" s="131" t="s">
        <v>53</v>
      </c>
      <c r="J20" s="130"/>
      <c r="L20">
        <v>91</v>
      </c>
    </row>
    <row r="21" spans="1:12" ht="15.95" customHeight="1" x14ac:dyDescent="0.2">
      <c r="A21" s="82">
        <f>IF($C$11="None"," ",$C$11+1)</f>
        <v>2</v>
      </c>
      <c r="B21" s="4" t="str">
        <f>IF($C$11="None"," ",VLOOKUP($A21,'Competitor Address List'!$A$6:$M$205,3))</f>
        <v>Daniel</v>
      </c>
      <c r="C21" s="6" t="str">
        <f>IF($C$11="None"," ",VLOOKUP($A21,'Competitor Address List'!$A$6:$M$205,4))</f>
        <v>Harkcom</v>
      </c>
      <c r="D21" s="14"/>
      <c r="E21" s="14"/>
      <c r="F21" s="83" t="str">
        <f>IF($C$11="None"," ",VLOOKUP($A21,'Competitor Address List'!$A$6:$M$205,9))</f>
        <v>375586</v>
      </c>
      <c r="G21" s="6" t="str">
        <f>IF($C$11="None"," ",VLOOKUP($A21,'Competitor Address List'!$A$6:$M$205,10))</f>
        <v>DET</v>
      </c>
      <c r="H21" s="6" t="str">
        <f t="shared" si="0"/>
        <v>Competitor</v>
      </c>
      <c r="I21" s="131" t="s">
        <v>53</v>
      </c>
      <c r="J21" s="131" t="s">
        <v>93</v>
      </c>
      <c r="L21">
        <v>96</v>
      </c>
    </row>
    <row r="22" spans="1:12" ht="15.95" customHeight="1" x14ac:dyDescent="0.25">
      <c r="A22" s="84">
        <f t="shared" ref="A22" si="1">IF($C$11="None"," ",$C$11+1)</f>
        <v>2</v>
      </c>
      <c r="B22" s="4" t="str">
        <f>IF($C$11="None"," ",VLOOKUP($A22+0.5,'Competitor Address List'!$A$6:$M$205,3))</f>
        <v>David</v>
      </c>
      <c r="C22" s="6" t="str">
        <f>IF($C$11="None"," ",VLOOKUP($A22+0.5,'Competitor Address List'!$A$6:$M$205,4))</f>
        <v>Harkcom</v>
      </c>
      <c r="D22" s="14"/>
      <c r="E22" s="14"/>
      <c r="F22" s="83" t="str">
        <f>IF($C$11="None"," ",VLOOKUP($A22+0.5,'Competitor Address List'!$A$6:$M$205,9))</f>
        <v>270138_1</v>
      </c>
      <c r="G22" s="6" t="str">
        <f>IF($C$11="None"," ",VLOOKUP($A22+0.5,'Competitor Address List'!$A$6:$M$205,10))</f>
        <v>DET</v>
      </c>
      <c r="H22" s="6" t="str">
        <f t="shared" si="0"/>
        <v>Competitor</v>
      </c>
      <c r="I22" s="131" t="s">
        <v>53</v>
      </c>
      <c r="J22" s="130" t="s">
        <v>94</v>
      </c>
      <c r="L22">
        <v>101</v>
      </c>
    </row>
    <row r="23" spans="1:12" ht="15.95" customHeight="1" x14ac:dyDescent="0.25">
      <c r="A23" s="82">
        <f>IF($C$11="None"," ",$C$11+2)</f>
        <v>3</v>
      </c>
      <c r="B23" s="4">
        <f>IF($C$11="None"," ",VLOOKUP($A23,'Competitor Address List'!$A$6:$M$205,3))</f>
        <v>0</v>
      </c>
      <c r="C23" s="6">
        <f>IF($C$11="None"," ",VLOOKUP($A23,'Competitor Address List'!$A$6:$M$205,4))</f>
        <v>0</v>
      </c>
      <c r="D23" s="14"/>
      <c r="E23" s="14"/>
      <c r="F23" s="83">
        <f>IF($C$11="None"," ",VLOOKUP($A23,'Competitor Address List'!$A$6:$M$205,9))</f>
        <v>0</v>
      </c>
      <c r="G23" s="6">
        <f>IF($C$11="None"," ",VLOOKUP($A23,'Competitor Address List'!$A$6:$M$205,10))</f>
        <v>0</v>
      </c>
      <c r="H23" s="6" t="str">
        <f t="shared" si="0"/>
        <v>Competitor</v>
      </c>
      <c r="I23" s="131" t="s">
        <v>53</v>
      </c>
      <c r="J23" s="130" t="s">
        <v>95</v>
      </c>
      <c r="L23">
        <v>106</v>
      </c>
    </row>
    <row r="24" spans="1:12" ht="15.95" customHeight="1" x14ac:dyDescent="0.25">
      <c r="A24" s="84">
        <f>IF($C$11="None"," ",$C$11+2)</f>
        <v>3</v>
      </c>
      <c r="B24" s="4">
        <f>IF($C$11="None"," ",VLOOKUP($A24+0.5,'Competitor Address List'!$A$6:$M$205,3))</f>
        <v>0</v>
      </c>
      <c r="C24" s="6">
        <f>IF($C$11="None"," ",VLOOKUP($A24+0.5,'Competitor Address List'!$A$6:$M$205,4))</f>
        <v>0</v>
      </c>
      <c r="D24" s="14"/>
      <c r="E24" s="14"/>
      <c r="F24" s="83">
        <f>IF($C$11="None"," ",VLOOKUP($A24+0.5,'Competitor Address List'!$A$6:$M$205,9))</f>
        <v>0</v>
      </c>
      <c r="G24" s="6">
        <f>IF($C$11="None"," ",VLOOKUP($A24+0.5,'Competitor Address List'!$A$6:$M$205,10))</f>
        <v>0</v>
      </c>
      <c r="H24" s="6" t="str">
        <f t="shared" si="0"/>
        <v>Competitor</v>
      </c>
      <c r="I24" s="131" t="s">
        <v>53</v>
      </c>
      <c r="J24" s="130"/>
      <c r="L24">
        <v>111</v>
      </c>
    </row>
    <row r="25" spans="1:12" ht="15.95" customHeight="1" x14ac:dyDescent="0.25">
      <c r="A25" s="82">
        <f>IF($C$11="None"," ",$C$11+3)</f>
        <v>4</v>
      </c>
      <c r="B25" s="4" t="str">
        <f>IF($C$11="None"," ",VLOOKUP($A25,'Competitor Address List'!$A$6:$M$205,3))</f>
        <v>Jeff</v>
      </c>
      <c r="C25" s="6" t="str">
        <f>IF($C$11="None"," ",VLOOKUP($A25,'Competitor Address List'!$A$6:$M$205,4))</f>
        <v>Boris</v>
      </c>
      <c r="D25" s="14"/>
      <c r="E25" s="14"/>
      <c r="F25" s="83" t="str">
        <f>IF($C$11="None"," ",VLOOKUP($A25,'Competitor Address List'!$A$6:$M$205,9))</f>
        <v>105454</v>
      </c>
      <c r="G25" s="6" t="str">
        <f>IF($C$11="None"," ",VLOOKUP($A25,'Competitor Address List'!$A$6:$M$205,10))</f>
        <v>WMR</v>
      </c>
      <c r="H25" s="6" t="str">
        <f t="shared" si="0"/>
        <v>Competitor</v>
      </c>
      <c r="I25" s="131" t="s">
        <v>53</v>
      </c>
      <c r="J25" s="130"/>
    </row>
    <row r="26" spans="1:12" ht="15.95" customHeight="1" x14ac:dyDescent="0.25">
      <c r="A26" s="84">
        <f>IF($C$11="None"," ",$C$11+3)</f>
        <v>4</v>
      </c>
      <c r="B26" s="4" t="str">
        <f>IF($C$11="None"," ",VLOOKUP($A26+0.5,'Competitor Address List'!$A$6:$M$205,3))</f>
        <v>Nic</v>
      </c>
      <c r="C26" s="6" t="str">
        <f>IF($C$11="None"," ",VLOOKUP($A26+0.5,'Competitor Address List'!$A$6:$M$205,4))</f>
        <v>Boris</v>
      </c>
      <c r="D26" s="14"/>
      <c r="E26" s="14"/>
      <c r="F26" s="83">
        <f>IF($C$11="None"," ",VLOOKUP($A26+0.5,'Competitor Address List'!$A$6:$M$205,9))</f>
        <v>0</v>
      </c>
      <c r="G26" s="6">
        <f>IF($C$11="None"," ",VLOOKUP($A26+0.5,'Competitor Address List'!$A$6:$M$205,10))</f>
        <v>0</v>
      </c>
      <c r="H26" s="6" t="str">
        <f t="shared" si="0"/>
        <v>Competitor</v>
      </c>
      <c r="I26" s="131" t="s">
        <v>53</v>
      </c>
      <c r="J26" s="130"/>
    </row>
    <row r="27" spans="1:12" ht="15.95" customHeight="1" x14ac:dyDescent="0.25">
      <c r="A27" s="82">
        <f>IF($C$11="None"," ",$C$11+4)</f>
        <v>5</v>
      </c>
      <c r="B27" s="4" t="str">
        <f>IF($C$11="None"," ",VLOOKUP($A27,'Competitor Address List'!$A$6:$M$205,3))</f>
        <v>Cathy</v>
      </c>
      <c r="C27" s="6" t="str">
        <f>IF($C$11="None"," ",VLOOKUP($A27,'Competitor Address List'!$A$6:$M$205,4))</f>
        <v>Brooks</v>
      </c>
      <c r="D27" s="14"/>
      <c r="E27" s="14"/>
      <c r="F27" s="83" t="str">
        <f>IF($C$11="None"," ",VLOOKUP($A27,'Competitor Address List'!$A$6:$M$205,9))</f>
        <v>713569</v>
      </c>
      <c r="G27" s="6" t="str">
        <f>IF($C$11="None"," ",VLOOKUP($A27,'Competitor Address List'!$A$6:$M$205,10))</f>
        <v>MVR</v>
      </c>
      <c r="H27" s="6" t="str">
        <f t="shared" si="0"/>
        <v>Competitor</v>
      </c>
      <c r="I27" s="131" t="s">
        <v>53</v>
      </c>
      <c r="J27" s="130"/>
    </row>
    <row r="28" spans="1:12" ht="15.95" customHeight="1" x14ac:dyDescent="0.25">
      <c r="A28" s="84">
        <f>IF($C$11="None"," ",$C$11+4)</f>
        <v>5</v>
      </c>
      <c r="B28" s="4" t="str">
        <f>IF($C$11="None"," ",VLOOKUP($A28+0.5,'Competitor Address List'!$A$6:$M$205,3))</f>
        <v>Don</v>
      </c>
      <c r="C28" s="6" t="str">
        <f>IF($C$11="None"," ",VLOOKUP($A28+0.5,'Competitor Address List'!$A$6:$M$205,4))</f>
        <v>Brooks</v>
      </c>
      <c r="D28" s="14"/>
      <c r="E28" s="14"/>
      <c r="F28" s="83" t="str">
        <f>IF($C$11="None"," ",VLOOKUP($A28+0.5,'Competitor Address List'!$A$6:$M$205,9))</f>
        <v>710166</v>
      </c>
      <c r="G28" s="6" t="str">
        <f>IF($C$11="None"," ",VLOOKUP($A28+0.5,'Competitor Address List'!$A$6:$M$205,10))</f>
        <v>MVR</v>
      </c>
      <c r="H28" s="6" t="str">
        <f t="shared" si="0"/>
        <v>Competitor</v>
      </c>
      <c r="I28" s="131" t="s">
        <v>53</v>
      </c>
      <c r="J28" s="130"/>
    </row>
    <row r="29" spans="1:12" ht="2.1" customHeight="1" x14ac:dyDescent="0.25">
      <c r="A29" s="84"/>
      <c r="B29" s="4"/>
      <c r="C29" s="6"/>
      <c r="D29" s="14"/>
      <c r="E29" s="14"/>
      <c r="F29" s="83"/>
      <c r="G29" s="6"/>
      <c r="H29" s="6"/>
      <c r="I29" s="131"/>
      <c r="J29" s="130"/>
    </row>
    <row r="30" spans="1:12" ht="15" customHeight="1" x14ac:dyDescent="0.25">
      <c r="A30" s="85"/>
      <c r="B30" s="85" t="str">
        <f>C8</f>
        <v>?</v>
      </c>
      <c r="C30" s="86"/>
      <c r="D30" s="86"/>
      <c r="E30" s="86"/>
      <c r="F30" s="149" t="str">
        <f>C9</f>
        <v>?</v>
      </c>
      <c r="G30" s="148" t="str">
        <f>C10</f>
        <v>Detroit</v>
      </c>
      <c r="H30" s="81">
        <f>C7</f>
        <v>45304</v>
      </c>
      <c r="I30" s="131" t="s">
        <v>53</v>
      </c>
      <c r="J30" s="130"/>
    </row>
  </sheetData>
  <sheetProtection sheet="1" objects="1" scenarios="1" selectLockedCells="1"/>
  <mergeCells count="4">
    <mergeCell ref="C6:F6"/>
    <mergeCell ref="C8:D8"/>
    <mergeCell ref="C9:D9"/>
    <mergeCell ref="B1:H2"/>
  </mergeCells>
  <dataValidations count="2">
    <dataValidation type="list" allowBlank="1" showInputMessage="1" showErrorMessage="1" prompt="Choose starting Car # or None. &quot;None&quot; will blank car numbers, competitor names, etc." sqref="C11" xr:uid="{00000000-0002-0000-0400-000000000000}">
      <formula1>$L$1:$L$24</formula1>
    </dataValidation>
    <dataValidation type="list" allowBlank="1" showInputMessage="1" showErrorMessage="1" prompt="Choose one. &quot;None&quot; will clear cells." sqref="H13:H14" xr:uid="{00000000-0002-0000-0400-000001000000}">
      <formula1>$M$1:$M$3</formula1>
    </dataValidation>
  </dataValidations>
  <pageMargins left="0.3" right="0.7" top="0.3"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Competitor Address List</vt:lpstr>
      <vt:lpstr>Entry List</vt:lpstr>
      <vt:lpstr>SCCA Official Results</vt:lpstr>
      <vt:lpstr>Leg by Leg Scores</vt:lpstr>
      <vt:lpstr>SCCA Waiver Printing Template</vt:lpstr>
      <vt:lpstr>'Competitor Address List'!Print_Area</vt:lpstr>
      <vt:lpstr>'Entry List'!Print_Area</vt:lpstr>
      <vt:lpstr>'SCCA Official Results'!Print_Area</vt:lpstr>
      <vt:lpstr>'SCCA Waiver Printing Template'!Print_Area</vt:lpstr>
      <vt:lpstr>'Competitor Address List'!Print_Titles</vt:lpstr>
      <vt:lpstr>'Entry List'!Print_Titles</vt:lpstr>
      <vt:lpstr>'SCCA Official Results'!Print_Titles</vt:lpstr>
      <vt:lpstr>'Competitor Address List'!RallyAddresses01_01_08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OWR 2010 Score</dc:title>
  <dc:subject>Ohio Winter Rally</dc:subject>
  <dc:creator>W. Gregory Lester</dc:creator>
  <cp:lastModifiedBy>Pio Roszczenko</cp:lastModifiedBy>
  <cp:lastPrinted>2023-11-10T23:17:58Z</cp:lastPrinted>
  <dcterms:created xsi:type="dcterms:W3CDTF">1998-09-30T04:32:13Z</dcterms:created>
  <dcterms:modified xsi:type="dcterms:W3CDTF">2024-01-15T03:51:32Z</dcterms:modified>
</cp:coreProperties>
</file>